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vicroads.sharepoint.com/sites/DTP_DRFA/Shared Documents/04_DRFA Projects/04.03/DTP Templates/"/>
    </mc:Choice>
  </mc:AlternateContent>
  <xr:revisionPtr revIDLastSave="391" documentId="8_{89A4541B-98A2-4444-8CA2-A85EB9E17AEC}" xr6:coauthVersionLast="47" xr6:coauthVersionMax="47" xr10:uidLastSave="{978CCA5B-7CDD-4270-AC94-BC04D5FAE427}"/>
  <bookViews>
    <workbookView xWindow="13320" yWindow="-16320" windowWidth="38640" windowHeight="15840" tabRatio="897" activeTab="4" xr2:uid="{60D1F473-3AFD-4780-9C20-3190E25BEA8F}"/>
  </bookViews>
  <sheets>
    <sheet name="Instructions" sheetId="55" r:id="rId1"/>
    <sheet name="Assessment Method" sheetId="4" r:id="rId2"/>
    <sheet name="2. Database Inputs" sheetId="2" state="veryHidden" r:id="rId3"/>
    <sheet name="6. List of plants" sheetId="5" state="veryHidden" r:id="rId4"/>
    <sheet name="Plant Template" sheetId="9" r:id="rId5"/>
    <sheet name="Report Tables" sheetId="54" state="veryHidden" r:id="rId6"/>
  </sheets>
  <externalReferences>
    <externalReference r:id="rId7"/>
  </externalReferences>
  <definedNames>
    <definedName name="_xlnm.Print_Area" localSheetId="2">'2. Database Inputs'!$A$1:$W$40</definedName>
    <definedName name="_xlnm.Print_Area" localSheetId="1">'Assessment Method'!$A$1:$I$26</definedName>
    <definedName name="_xlnm.Print_Area" localSheetId="4">'Plant Template'!$A$2:$R$46</definedName>
    <definedName name="_xlnm.Print_Area" localSheetId="5">'Report Tables'!$A$1:$V$51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9" l="1"/>
  <c r="E25" i="9" l="1"/>
  <c r="E45" i="9"/>
  <c r="E44" i="9"/>
  <c r="E43" i="9"/>
  <c r="E42" i="9"/>
  <c r="E41" i="9"/>
  <c r="E40" i="9"/>
  <c r="E39" i="9"/>
  <c r="E38" i="9"/>
  <c r="E37" i="9"/>
  <c r="E36" i="9"/>
  <c r="E35" i="9"/>
  <c r="E34" i="9"/>
  <c r="E33" i="9"/>
  <c r="E32" i="9"/>
  <c r="E31" i="9"/>
  <c r="E30" i="9"/>
  <c r="E29" i="9"/>
  <c r="E28" i="9"/>
  <c r="E27" i="9"/>
  <c r="E26" i="9"/>
  <c r="E24" i="9"/>
  <c r="E23" i="9"/>
  <c r="E22" i="9"/>
  <c r="E21" i="9"/>
  <c r="E20" i="9"/>
  <c r="E19" i="9"/>
  <c r="I19" i="2"/>
  <c r="N26" i="9" l="1"/>
  <c r="N25" i="9"/>
  <c r="N20" i="9"/>
  <c r="N22" i="9"/>
  <c r="N32" i="9"/>
  <c r="N30" i="9"/>
  <c r="N27" i="9"/>
  <c r="N19" i="9"/>
  <c r="N21" i="9"/>
  <c r="N31" i="9"/>
  <c r="Q32" i="2" l="1"/>
  <c r="K32" i="2"/>
  <c r="J32" i="2"/>
  <c r="U19" i="2"/>
  <c r="T19" i="2"/>
  <c r="S19" i="2"/>
  <c r="R19" i="2"/>
  <c r="Q19" i="2"/>
  <c r="P19" i="2"/>
  <c r="O19" i="2"/>
  <c r="N19" i="2"/>
  <c r="M19" i="2"/>
  <c r="L19" i="2"/>
  <c r="K19" i="2"/>
  <c r="J19" i="2"/>
  <c r="H19" i="2"/>
  <c r="G19" i="2"/>
  <c r="F19" i="2"/>
  <c r="E19" i="2"/>
  <c r="Q11" i="2"/>
  <c r="P11" i="2"/>
  <c r="M11" i="2"/>
  <c r="L11" i="2"/>
  <c r="J11" i="2"/>
  <c r="H11" i="2"/>
  <c r="G11" i="2"/>
  <c r="F11" i="2"/>
  <c r="E11" i="2"/>
  <c r="P8" i="2"/>
  <c r="U7" i="2"/>
  <c r="R7" i="2"/>
  <c r="Q7" i="2"/>
  <c r="P7" i="2"/>
  <c r="O7" i="2"/>
  <c r="N7" i="2"/>
  <c r="M7" i="2"/>
  <c r="L7" i="2"/>
  <c r="K7" i="2"/>
  <c r="J7" i="2"/>
  <c r="I7" i="2"/>
  <c r="H7" i="2"/>
  <c r="G7" i="2"/>
  <c r="F7" i="2"/>
  <c r="E7" i="2"/>
  <c r="P32" i="2" l="1"/>
  <c r="G32" i="2"/>
  <c r="F32" i="2"/>
  <c r="H32" i="2"/>
  <c r="E32" i="2"/>
  <c r="L32" i="2"/>
  <c r="M32" i="2"/>
  <c r="N23" i="9" l="1"/>
  <c r="N33" i="9" l="1"/>
  <c r="Q35" i="9"/>
  <c r="R35" i="9"/>
  <c r="N35" i="9" l="1"/>
  <c r="O33" i="9" l="1"/>
  <c r="O26" i="9"/>
  <c r="O30" i="9"/>
  <c r="O29" i="9"/>
  <c r="O27" i="9"/>
  <c r="O19" i="9"/>
  <c r="O28" i="9"/>
  <c r="O20" i="9"/>
  <c r="O32" i="9"/>
  <c r="O31" i="9"/>
  <c r="O21" i="9"/>
  <c r="O22" i="9"/>
  <c r="O23" i="9"/>
  <c r="O25" i="9"/>
</calcChain>
</file>

<file path=xl/sharedStrings.xml><?xml version="1.0" encoding="utf-8"?>
<sst xmlns="http://schemas.openxmlformats.org/spreadsheetml/2006/main" count="508" uniqueCount="164">
  <si>
    <r>
      <t xml:space="preserve">PLANT RATE ASSESSMENT METHOD - </t>
    </r>
    <r>
      <rPr>
        <b/>
        <sz val="26"/>
        <color rgb="FFFF0000"/>
        <rFont val="Arial"/>
        <family val="2"/>
      </rPr>
      <t>SUMMARY</t>
    </r>
  </si>
  <si>
    <t>ASSUMPTIONS:</t>
  </si>
  <si>
    <t>1.</t>
  </si>
  <si>
    <t>IPWEA Edition 4 Plant and Vehicle Management Manual Whole of Life Cost Elements (Fig 9.3 of Chapter 9) adopted for rate calculation / verifications</t>
  </si>
  <si>
    <t>2.</t>
  </si>
  <si>
    <t>Only active / in-use plant as advised by Council assessed to inform rate calculation / verifications</t>
  </si>
  <si>
    <t>3.</t>
  </si>
  <si>
    <t>Historical (i.e. sold or to-be sold / for sale plant &amp; equipment) may be referenced to verify Council's historical plant utilisation (as required)</t>
  </si>
  <si>
    <t>4.</t>
  </si>
  <si>
    <t>5.</t>
  </si>
  <si>
    <t>IPWEA ELEMENT</t>
  </si>
  <si>
    <t>INDUSTRY BENCHMARK CALCULATION METHOD</t>
  </si>
  <si>
    <t>BASIS OF CALCULATION INPUT</t>
  </si>
  <si>
    <t>1 - FIXED COSTS</t>
  </si>
  <si>
    <t>F1</t>
  </si>
  <si>
    <t>Fixed Depreciation</t>
  </si>
  <si>
    <t>• Purchase Price - Council advised or  database median
• Residual Value - Council advised or  database median
• Plant Life Hrs - Council advised or IPWEA Edition 4
• % Fixed Depreciation Apportionment - Industry Benchmark Assumption</t>
  </si>
  <si>
    <t>F2</t>
  </si>
  <si>
    <t>Finance Cost(s)</t>
  </si>
  <si>
    <t>F3</t>
  </si>
  <si>
    <t>Registration</t>
  </si>
  <si>
    <t xml:space="preserve">• $ Registration - Council advised
• $ Allowance -  database median
• Plant Hrs Per Yr - Council advised or IPWEA Edition 4
</t>
  </si>
  <si>
    <t>F4</t>
  </si>
  <si>
    <t>Insurance</t>
  </si>
  <si>
    <t>F5</t>
  </si>
  <si>
    <t>Garaging</t>
  </si>
  <si>
    <t>• Depot Annual Operation Costs/ Allow 10% of Depot Value - Council advised
• Plant Written Down Value (WDV) - Council advised
• Council Fleet Written Down Value - Council advised
• Plant Hrs Per Yr - Council advised or IPWEA Edition 4
• % Garaging Overhead -  database median</t>
  </si>
  <si>
    <t>F6</t>
  </si>
  <si>
    <t>Administration</t>
  </si>
  <si>
    <t>• Fleet Annual Administration Costs - Council advised
• Plant Written Down Value (WDV) - Council advised
• Council Fleet Written Down Value - Council advised
• Plant Hrs Per Yr - Council advised or IPWEA Edition 4
• % Admin Overhead -  database median</t>
  </si>
  <si>
    <t>2 - VARIABLE COSTS</t>
  </si>
  <si>
    <t>V1</t>
  </si>
  <si>
    <t>Fuel</t>
  </si>
  <si>
    <t>• $ Fuel - Council advised
• Plant Hrs Per Yr - Council advised or IPWEA Edition 4
• Consumption/hr -  database median (i.e. reference CAT Handbook)
• Utilisation -   database median (i.e. reference CAT Handbook)
• $Cost/L -  database median (i.e. RACQ Index)</t>
  </si>
  <si>
    <t>V2</t>
  </si>
  <si>
    <t>Oils</t>
  </si>
  <si>
    <t xml:space="preserve">• $ Oil - Council advised
• Plant Hrs Per Yr - Council advised or IPWEA Edition 4
• Consumption/hr -  database median (i.e. reference CAT Handbook)
• Utilisation -   database median (i.e. reference CAT Handbook)
• $Cost/L -  database median (i.e. RACQ Index)
• % Allowance -  database median </t>
  </si>
  <si>
    <t>V3</t>
  </si>
  <si>
    <t>Maintenance</t>
  </si>
  <si>
    <t>• $ Maintenance - Council advised
• Plant Hrs Per Yr - Council advised or IPWEA Edition 4
• Maintenance Time Provision - Industry Benchmark Assumption
• $Labour Rate/Hr -  Database median
• Plant Life Yrs - Council advised or IPWEA Edition 4
• Plant Life Hrs - Council advised or IPWEA Edition 4</t>
  </si>
  <si>
    <t>V4</t>
  </si>
  <si>
    <t>Consumables</t>
  </si>
  <si>
    <t xml:space="preserve">• $ Consumables - Council advised
• Plant Hrs Per Yr - Council advised or IPWEA Edition 4
• Tyre Replacement Allowance(s) - Industry Benchmark Assumption
• Tyre Puncture Repair - Industry Benchmark Assumption
• Plant Consumables (e.g. Ground Engagement Tools) - Industry Benchmark Assumption(s)
</t>
  </si>
  <si>
    <t>V5</t>
  </si>
  <si>
    <t>Repairs</t>
  </si>
  <si>
    <t>• $ Repairs - Council advised
• Plant Hrs Per Yr - Council advised or IPWEA Edition 4
• Purchase Price -Council advised or  database median
• % Repairs Allowance- Industry Benchmark Assumption
• Plant Life Yrs - Council advised or IPWEA Edition 4
• Plant Life Hrs - Council advised or IPWEA Edition 4</t>
  </si>
  <si>
    <t>V6</t>
  </si>
  <si>
    <t>Operational Depreciation</t>
  </si>
  <si>
    <t>• $ Allowance - Council Actuals
• Purchase Price - Council advised or  database median
• Residual Value - Council advised or  database median
• Plant Life Hrs - Council advised or IPWEA Edition 4
• % Operational Depreciation Apportionment - Industry Benchmark Assumption</t>
  </si>
  <si>
    <r>
      <t xml:space="preserve">PLANT RATE ASSESSMENT METHOD - </t>
    </r>
    <r>
      <rPr>
        <b/>
        <sz val="18"/>
        <color rgb="FFFF0000"/>
        <rFont val="Arial"/>
        <family val="2"/>
      </rPr>
      <t>DATABASE INPUTS</t>
    </r>
  </si>
  <si>
    <t>CALCULATION METHOD ELEMENTS</t>
  </si>
  <si>
    <t>Description</t>
  </si>
  <si>
    <t>Cost Element</t>
  </si>
  <si>
    <t>Purchase Price</t>
  </si>
  <si>
    <t>F1 / F2 / F4 / V5 / V6</t>
  </si>
  <si>
    <t>% Residual Value</t>
  </si>
  <si>
    <t>F1 / V6</t>
  </si>
  <si>
    <t>$ Residual Value</t>
  </si>
  <si>
    <t>Plant Life Hrs</t>
  </si>
  <si>
    <t>F1 / V3 / V5 / V6</t>
  </si>
  <si>
    <t>Plant Life Yrs</t>
  </si>
  <si>
    <t>Plant Hrs Per Yr</t>
  </si>
  <si>
    <t>F2  - F6 / V1 - V5</t>
  </si>
  <si>
    <t xml:space="preserve">% Fixed Depreciation </t>
  </si>
  <si>
    <t>$ Rego Allowance Per Yr</t>
  </si>
  <si>
    <t>% Insurance Rate</t>
  </si>
  <si>
    <t>% Garaging</t>
  </si>
  <si>
    <t>% Administration</t>
  </si>
  <si>
    <t>Fuel Consumption /hr</t>
  </si>
  <si>
    <t>% Working Capacity</t>
  </si>
  <si>
    <t>$ Fuel /L</t>
  </si>
  <si>
    <t>% Extra Over Oils Allowance on Fuel</t>
  </si>
  <si>
    <t xml:space="preserve">Time Allowance Maintenance/Day </t>
  </si>
  <si>
    <t>Working Days Per Yr</t>
  </si>
  <si>
    <t>$ Labour /hr</t>
  </si>
  <si>
    <t>$ Tyre / Track Replacement Allowance</t>
  </si>
  <si>
    <t># Tyre Replacement Quantity</t>
  </si>
  <si>
    <t>Tyre Replacement Frequency Hrs</t>
  </si>
  <si>
    <t>$ Tyre Rupture Allowance</t>
  </si>
  <si>
    <t># Tyre Puncture Quantity Allowance</t>
  </si>
  <si>
    <t>$ Tyre Puncture Allowance</t>
  </si>
  <si>
    <t>$ Ground Engagement Tools</t>
  </si>
  <si>
    <t>% Repairs Allowance</t>
  </si>
  <si>
    <t>% Operational Depreciation</t>
  </si>
  <si>
    <t>IPWEA</t>
  </si>
  <si>
    <t>IPWEA advised inputs (Table 3.1, Chapter 3, IPWEA Edition 4 Plant and Vehicle Management Manual)</t>
  </si>
  <si>
    <t>CAT Handbook</t>
  </si>
  <si>
    <t>Database</t>
  </si>
  <si>
    <t>Internet Research</t>
  </si>
  <si>
    <t>Plant Type</t>
  </si>
  <si>
    <t>Grader</t>
  </si>
  <si>
    <t>Pad Roller</t>
  </si>
  <si>
    <t>Smooth Drum Roller</t>
  </si>
  <si>
    <t>Multi Tyre Roller</t>
  </si>
  <si>
    <t>Backhoe</t>
  </si>
  <si>
    <t>Loader</t>
  </si>
  <si>
    <t>Tipper Truck_HM</t>
  </si>
  <si>
    <t>Water Truck</t>
  </si>
  <si>
    <t>DATE:</t>
  </si>
  <si>
    <t>ELEMENT</t>
  </si>
  <si>
    <t>DESCRIPTION</t>
  </si>
  <si>
    <t>1. Fixed Costs</t>
  </si>
  <si>
    <t>Fixed Costs Subtotal</t>
  </si>
  <si>
    <t>Variable Costs Subtotal</t>
  </si>
  <si>
    <t>TOTAL ELIGIBLE RATE</t>
  </si>
  <si>
    <t>RATE APPLICATION ($/HR)</t>
  </si>
  <si>
    <t>2. Variable Costs</t>
  </si>
  <si>
    <t>COST ELEMENT</t>
  </si>
  <si>
    <t>COMMENT</t>
  </si>
  <si>
    <t>%</t>
  </si>
  <si>
    <t>$/Hr</t>
  </si>
  <si>
    <t>✗</t>
  </si>
  <si>
    <t>✓</t>
  </si>
  <si>
    <t>F2 / F3 / F4 / F5 / F6 / V1 - V5</t>
  </si>
  <si>
    <t>ELIGIBILITY CALCULATION</t>
  </si>
  <si>
    <t>Total Eligible $</t>
  </si>
  <si>
    <t>Assumptions</t>
  </si>
  <si>
    <t>Caterpillar 
Performance 
Handbook 
48</t>
  </si>
  <si>
    <t>CALCULATION INPUTS</t>
  </si>
  <si>
    <t>Light Vehicle</t>
  </si>
  <si>
    <t>PLANT TYPE</t>
  </si>
  <si>
    <t>Small Excavator (8-15)</t>
  </si>
  <si>
    <t>Medium Excavator (15-25T)</t>
  </si>
  <si>
    <t>Street Sweeper</t>
  </si>
  <si>
    <t>Woodchipper</t>
  </si>
  <si>
    <t>Skid Steer</t>
  </si>
  <si>
    <t>Light vehicle</t>
  </si>
  <si>
    <t>Combination Roller</t>
  </si>
  <si>
    <t xml:space="preserve">2. BASE RATE CALCULATION </t>
  </si>
  <si>
    <t>IPWEA CALCULATION METHOD</t>
  </si>
  <si>
    <t>`</t>
  </si>
  <si>
    <t>Tractor (140 HP)</t>
  </si>
  <si>
    <t>Tractor (75 HP)</t>
  </si>
  <si>
    <t>Information sourced from public sites</t>
  </si>
  <si>
    <t>Industry benchmark calculations (i.e. as identified below in "Industry Benchmark Calculation Method") to be adopted when information is unavailable from Council, omitted (refer "4." above) in error and / or Councils claimed costs cannot be substantiated. This method was used for the determination of the base rates.</t>
  </si>
  <si>
    <t>Medium Excavator (15-25)</t>
  </si>
  <si>
    <t>6.</t>
  </si>
  <si>
    <t>Plant and equipment that are assumed over the age of 10 years of ownership do not have claim to F1 (Fixed Depreciation), F2 (Finance Costs) and V6 (Operational Depreciation) as the Plant / Equipment has exceeded its "useful" life as verified by the IPWEA publication</t>
  </si>
  <si>
    <t>.</t>
  </si>
  <si>
    <t>Actual costs supplied by Council to be utilised wherever possible (i.e. within the below "Recognised IPWEA Calculation Method" calculation(s) noting if The Victorian Government identifies an omission of a cost element(s) input, it may substitute when required to demonstrate actual cost(s) incurred by Council)</t>
  </si>
  <si>
    <t>• $ Insurance - Council advised
• Purchase Price / Written Down Value - Council advised or database median
• Plant Hrs Per Yr - Council advised or IPWEA Edition 4
• % Insurance Cost - Council advised or IPWEA Edition 4 Industry Benchmark Assumption</t>
  </si>
  <si>
    <t>Report Tables</t>
  </si>
  <si>
    <t>by exception</t>
  </si>
  <si>
    <r>
      <t xml:space="preserve">• $ Finance - Council advised
• Purchase Price - Council advised or  database median
• Plant Life Hrs - Council advised or IPWEA Edition 4
• % Finance Rate - Council advised or IPWEA Edition 4 Industry Benchmark Assumption
</t>
    </r>
    <r>
      <rPr>
        <i/>
        <sz val="12"/>
        <rFont val="Arial"/>
        <family val="2"/>
      </rPr>
      <t>NOTE: This calculation is included for State Verification Purposes only, in the circumstance that a Council provides substantiation for review and approval.</t>
    </r>
  </si>
  <si>
    <t>Existing ConnellGriffin /GEM commercial database, industry benchmarking and industry verification quotations recieved (refer to available sample in Appendix D)</t>
  </si>
  <si>
    <t>Assumptions based on prior ConnellGriffin /GEM experience</t>
  </si>
  <si>
    <t>Plant Category:</t>
  </si>
  <si>
    <t>Other - please specify &gt;&gt;</t>
  </si>
  <si>
    <t>INPUT</t>
  </si>
  <si>
    <t>1. DELIVERY AGENCY PLANT DETAILS</t>
  </si>
  <si>
    <t>PLANT DESCRIPTION</t>
  </si>
  <si>
    <t>AGE &lt;10yrs</t>
  </si>
  <si>
    <t>AGE &gt;10yrs</t>
  </si>
  <si>
    <t>PLANT RATE ASSESSMENT REVIEW</t>
  </si>
  <si>
    <t>$ Finance Lease Costs</t>
  </si>
  <si>
    <t>No. of PLANT OWNED / OPERATED</t>
  </si>
  <si>
    <r>
      <rPr>
        <b/>
        <sz val="10"/>
        <rFont val="Arial"/>
        <family val="2"/>
      </rPr>
      <t>PLEASE MAKE A COPY OF THIS WORKSHEET FOR EACH TYPE OF PLANT YOU WISH TO PROPOSE ALTERNATE / NEW RATES</t>
    </r>
    <r>
      <rPr>
        <sz val="10"/>
        <rFont val="Arial"/>
        <family val="2"/>
      </rPr>
      <t xml:space="preserve">
To propose alternative rates for an item of plant already benchmarked, select the relevant item from the Plant Category dropdown above.
For plant that has not been included in the benchmarked plant list, select 'Other' from the Plant Category dropdown and specify new category in the field provided.
Default inputs will be supplied for both options, overwright default values with the proposed values.
Supporting evidence will need to be supplied and clearly demonstrated for each alternative input advised.</t>
    </r>
  </si>
  <si>
    <t>INSTRUCTIONS</t>
  </si>
  <si>
    <t>Worksheet: Assessment Method</t>
  </si>
  <si>
    <r>
      <t xml:space="preserve">The </t>
    </r>
    <r>
      <rPr>
        <i/>
        <sz val="11"/>
        <color theme="1"/>
        <rFont val="Calibri"/>
        <family val="2"/>
        <scheme val="minor"/>
      </rPr>
      <t>Assessment Method</t>
    </r>
    <r>
      <rPr>
        <sz val="11"/>
        <color theme="1"/>
        <rFont val="Calibri"/>
        <family val="2"/>
        <scheme val="minor"/>
      </rPr>
      <t xml:space="preserve"> worksheet has no editable fields. It is the assessment methodology that has been used to develop the Benchmark Rates and informs the calculations on the Plant Template</t>
    </r>
  </si>
  <si>
    <t>Worksheet: Plant Template</t>
  </si>
  <si>
    <r>
      <t xml:space="preserve">The </t>
    </r>
    <r>
      <rPr>
        <i/>
        <sz val="11"/>
        <color theme="1"/>
        <rFont val="Calibri"/>
        <family val="2"/>
        <scheme val="minor"/>
      </rPr>
      <t>Plant Template</t>
    </r>
    <r>
      <rPr>
        <sz val="11"/>
        <color theme="1"/>
        <rFont val="Calibri"/>
        <family val="2"/>
        <scheme val="minor"/>
      </rPr>
      <t xml:space="preserve"> worksheet is to be completed by the Delivery Agency where they wish to provide rates for a category of plant that has not been included in the standard list of Benchmark Rates or where the Delivery Agency wishes to demonstrate alternative rates for items of plant that fall within the list of Benchmark Rates</t>
    </r>
  </si>
  <si>
    <r>
      <t xml:space="preserve">The </t>
    </r>
    <r>
      <rPr>
        <i/>
        <sz val="11"/>
        <color theme="1"/>
        <rFont val="Calibri"/>
        <family val="2"/>
        <scheme val="minor"/>
      </rPr>
      <t>Plant Template</t>
    </r>
    <r>
      <rPr>
        <sz val="11"/>
        <color theme="1"/>
        <rFont val="Calibri"/>
        <family val="2"/>
        <scheme val="minor"/>
      </rPr>
      <t xml:space="preserve"> worksheet specifies what is required to be completed in the Base Calculations section of the template.
Please ensure you make a copy of the template worksheet for each category of plant you wish to provide rates for. The Delivery Agency must be able to clearly demonstrate how all alternative values have been established.</t>
    </r>
  </si>
  <si>
    <t>A marked up verison of the template has been supplied to the right highlighting all elements, as detailed in the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</si>
</sst>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quot;$&quot;#,##0.00"/>
    <numFmt numFmtId="8" formatCode="&quot;$&quot;#,##0.00;[Red]\-&quot;$&quot;#,##0.00"/>
    <numFmt numFmtId="44" formatCode="_-&quot;$&quot;* #,##0.00_-;\-&quot;$&quot;* #,##0.00_-;_-&quot;$&quot;* &quot;-&quot;??_-;_-@_-"/>
    <numFmt numFmtId="164" formatCode="&quot;$&quot;#,##0"/>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Arial"/>
      <family val="2"/>
    </font>
    <font>
      <b/>
      <sz val="26"/>
      <name val="Arial"/>
      <family val="2"/>
    </font>
    <font>
      <b/>
      <sz val="26"/>
      <color rgb="FFFF0000"/>
      <name val="Arial"/>
      <family val="2"/>
    </font>
    <font>
      <b/>
      <sz val="16"/>
      <name val="Arial"/>
      <family val="2"/>
    </font>
    <font>
      <sz val="14"/>
      <name val="Arial"/>
      <family val="2"/>
    </font>
    <font>
      <b/>
      <sz val="14"/>
      <name val="Arial"/>
      <family val="2"/>
    </font>
    <font>
      <b/>
      <sz val="16"/>
      <color theme="0"/>
      <name val="Arial"/>
      <family val="2"/>
    </font>
    <font>
      <b/>
      <sz val="20"/>
      <name val="Arial"/>
      <family val="2"/>
    </font>
    <font>
      <sz val="16"/>
      <name val="Arial"/>
      <family val="2"/>
    </font>
    <font>
      <sz val="12"/>
      <name val="Arial"/>
      <family val="2"/>
    </font>
    <font>
      <b/>
      <sz val="18"/>
      <name val="Arial"/>
      <family val="2"/>
    </font>
    <font>
      <b/>
      <sz val="18"/>
      <color rgb="FFFF0000"/>
      <name val="Arial"/>
      <family val="2"/>
    </font>
    <font>
      <sz val="11"/>
      <name val="Calibri"/>
      <family val="2"/>
      <scheme val="minor"/>
    </font>
    <font>
      <b/>
      <sz val="14"/>
      <color theme="0"/>
      <name val="Arial"/>
      <family val="2"/>
    </font>
    <font>
      <b/>
      <sz val="12"/>
      <color theme="1"/>
      <name val="Arial"/>
      <family val="2"/>
    </font>
    <font>
      <sz val="11"/>
      <color theme="1"/>
      <name val="Arial"/>
      <family val="2"/>
    </font>
    <font>
      <b/>
      <sz val="11"/>
      <color theme="1"/>
      <name val="Arial"/>
      <family val="2"/>
    </font>
    <font>
      <b/>
      <i/>
      <sz val="11"/>
      <color theme="1"/>
      <name val="Arial"/>
      <family val="2"/>
    </font>
    <font>
      <b/>
      <sz val="12"/>
      <name val="Arial"/>
      <family val="2"/>
    </font>
    <font>
      <b/>
      <sz val="14"/>
      <color rgb="FFFF0000"/>
      <name val="Arial"/>
      <family val="2"/>
    </font>
    <font>
      <sz val="10"/>
      <name val="Arial"/>
      <family val="2"/>
    </font>
    <font>
      <b/>
      <sz val="12"/>
      <color theme="0"/>
      <name val="Arial"/>
      <family val="2"/>
    </font>
    <font>
      <b/>
      <sz val="11"/>
      <name val="Arial"/>
      <family val="2"/>
    </font>
    <font>
      <i/>
      <sz val="10"/>
      <name val="Arial"/>
      <family val="2"/>
    </font>
    <font>
      <sz val="8"/>
      <name val="Calibri"/>
      <family val="2"/>
      <scheme val="minor"/>
    </font>
    <font>
      <b/>
      <sz val="11"/>
      <name val="Calibri"/>
      <family val="2"/>
      <scheme val="minor"/>
    </font>
    <font>
      <b/>
      <sz val="18"/>
      <color theme="9"/>
      <name val="Arial"/>
      <family val="2"/>
    </font>
    <font>
      <b/>
      <sz val="12"/>
      <color theme="3"/>
      <name val="Arial"/>
      <family val="2"/>
    </font>
    <font>
      <b/>
      <sz val="16"/>
      <color theme="3"/>
      <name val="Arial"/>
      <family val="2"/>
    </font>
    <font>
      <b/>
      <sz val="12"/>
      <color theme="0"/>
      <name val="Calibri"/>
      <family val="2"/>
      <scheme val="minor"/>
    </font>
    <font>
      <b/>
      <sz val="11"/>
      <color theme="0"/>
      <name val="Arial"/>
      <family val="2"/>
    </font>
    <font>
      <i/>
      <sz val="12"/>
      <name val="Arial"/>
      <family val="2"/>
    </font>
    <font>
      <sz val="11"/>
      <color rgb="FF3F3F76"/>
      <name val="Calibri"/>
      <family val="2"/>
      <scheme val="minor"/>
    </font>
    <font>
      <b/>
      <sz val="10"/>
      <name val="Arial"/>
      <family val="2"/>
    </font>
    <font>
      <b/>
      <u/>
      <sz val="11"/>
      <color theme="1"/>
      <name val="Calibri"/>
      <family val="2"/>
      <scheme val="minor"/>
    </font>
    <font>
      <i/>
      <sz val="11"/>
      <color theme="1"/>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lightDown">
        <fgColor auto="1"/>
        <bgColor rgb="FFFFC000"/>
      </patternFill>
    </fill>
    <fill>
      <patternFill patternType="lightDown">
        <fgColor auto="1"/>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lightDown"/>
    </fill>
    <fill>
      <patternFill patternType="solid">
        <fgColor theme="0" tint="-0.14999847407452621"/>
        <bgColor indexed="64"/>
      </patternFill>
    </fill>
    <fill>
      <patternFill patternType="solid">
        <fgColor rgb="FF00B050"/>
        <bgColor indexed="64"/>
      </patternFill>
    </fill>
    <fill>
      <patternFill patternType="solid">
        <fgColor theme="9"/>
        <bgColor indexed="64"/>
      </patternFill>
    </fill>
    <fill>
      <patternFill patternType="solid">
        <fgColor theme="9" tint="0.59999389629810485"/>
        <bgColor indexed="64"/>
      </patternFill>
    </fill>
    <fill>
      <patternFill patternType="lightDown">
        <fgColor auto="1"/>
        <bgColor theme="9" tint="0.79995117038483843"/>
      </patternFill>
    </fill>
    <fill>
      <patternFill patternType="lightDown">
        <bgColor theme="9"/>
      </patternFill>
    </fill>
    <fill>
      <patternFill patternType="solid">
        <fgColor theme="8" tint="-0.499984740745262"/>
        <bgColor indexed="64"/>
      </patternFill>
    </fill>
    <fill>
      <patternFill patternType="lightDown">
        <fgColor auto="1"/>
        <bgColor theme="9"/>
      </patternFill>
    </fill>
    <fill>
      <patternFill patternType="solid">
        <fgColor theme="0"/>
        <bgColor indexed="64"/>
      </patternFill>
    </fill>
    <fill>
      <patternFill patternType="solid">
        <fgColor rgb="FFFFCC99"/>
      </patternFill>
    </fill>
    <fill>
      <patternFill patternType="solid">
        <fgColor rgb="FFFFFFCC"/>
      </patternFill>
    </fill>
  </fills>
  <borders count="2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thin">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6" fillId="20" borderId="20" applyNumberFormat="0" applyAlignment="0" applyProtection="0"/>
    <xf numFmtId="0" fontId="1" fillId="21" borderId="21" applyNumberFormat="0" applyFont="0" applyAlignment="0" applyProtection="0"/>
  </cellStyleXfs>
  <cellXfs count="214">
    <xf numFmtId="0" fontId="0" fillId="0" borderId="0" xfId="0"/>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wrapText="1"/>
    </xf>
    <xf numFmtId="0" fontId="8" fillId="0" borderId="0" xfId="0" quotePrefix="1"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wrapText="1"/>
    </xf>
    <xf numFmtId="0" fontId="11" fillId="0" borderId="0" xfId="0" applyFont="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12" fillId="2" borderId="9" xfId="0" applyFont="1" applyFill="1" applyBorder="1" applyAlignment="1">
      <alignment vertical="center"/>
    </xf>
    <xf numFmtId="0" fontId="7" fillId="3" borderId="11" xfId="0" applyFont="1" applyFill="1" applyBorder="1" applyAlignment="1">
      <alignment horizontal="center" vertical="center" wrapText="1"/>
    </xf>
    <xf numFmtId="0" fontId="7" fillId="0" borderId="11" xfId="0" applyFont="1" applyBorder="1" applyAlignment="1">
      <alignment vertical="center" wrapText="1"/>
    </xf>
    <xf numFmtId="0" fontId="13" fillId="0" borderId="11" xfId="0" applyFont="1" applyBorder="1" applyAlignment="1">
      <alignment horizontal="left" vertical="top" wrapText="1"/>
    </xf>
    <xf numFmtId="0" fontId="12" fillId="0" borderId="0" xfId="0" applyFont="1" applyAlignment="1">
      <alignment horizontal="left" vertical="center"/>
    </xf>
    <xf numFmtId="0" fontId="7" fillId="2" borderId="8" xfId="0" applyFont="1" applyFill="1" applyBorder="1" applyAlignment="1">
      <alignment horizontal="center" vertical="center"/>
    </xf>
    <xf numFmtId="0" fontId="12" fillId="2"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5" borderId="11" xfId="0" applyFont="1" applyFill="1" applyBorder="1" applyAlignment="1">
      <alignment vertical="center" wrapText="1"/>
    </xf>
    <xf numFmtId="0" fontId="13" fillId="5" borderId="11" xfId="0" applyFont="1" applyFill="1" applyBorder="1" applyAlignment="1">
      <alignment horizontal="left" vertical="top" wrapText="1"/>
    </xf>
    <xf numFmtId="0" fontId="14" fillId="0" borderId="0" xfId="0" applyFont="1" applyAlignment="1">
      <alignment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0" borderId="11" xfId="0" applyFont="1" applyBorder="1" applyAlignment="1">
      <alignment vertical="center"/>
    </xf>
    <xf numFmtId="0" fontId="16" fillId="0" borderId="7" xfId="0" applyFont="1" applyBorder="1" applyAlignment="1">
      <alignment horizontal="center" vertical="center"/>
    </xf>
    <xf numFmtId="164" fontId="16" fillId="0" borderId="11" xfId="0" applyNumberFormat="1" applyFont="1" applyBorder="1" applyAlignment="1">
      <alignment horizontal="right" vertical="center" wrapText="1"/>
    </xf>
    <xf numFmtId="0" fontId="16" fillId="7" borderId="11" xfId="0" applyFont="1" applyFill="1" applyBorder="1" applyAlignment="1">
      <alignment horizontal="right" vertical="center" wrapText="1"/>
    </xf>
    <xf numFmtId="10" fontId="16" fillId="7" borderId="11" xfId="2" applyNumberFormat="1" applyFont="1" applyFill="1" applyBorder="1" applyAlignment="1">
      <alignment horizontal="right" vertical="center" wrapText="1"/>
    </xf>
    <xf numFmtId="0" fontId="16" fillId="0" borderId="11" xfId="0" applyFont="1" applyBorder="1" applyAlignment="1">
      <alignment horizontal="left" vertical="center"/>
    </xf>
    <xf numFmtId="10" fontId="16" fillId="0" borderId="11" xfId="0" applyNumberFormat="1" applyFont="1" applyBorder="1" applyAlignment="1">
      <alignment horizontal="right" vertical="center" wrapText="1"/>
    </xf>
    <xf numFmtId="0" fontId="16" fillId="8" borderId="11" xfId="0" applyFont="1" applyFill="1" applyBorder="1" applyAlignment="1">
      <alignment vertical="center" wrapText="1"/>
    </xf>
    <xf numFmtId="2" fontId="16" fillId="8" borderId="11" xfId="0" applyNumberFormat="1" applyFont="1" applyFill="1" applyBorder="1" applyAlignment="1">
      <alignment vertical="center" wrapText="1"/>
    </xf>
    <xf numFmtId="10" fontId="16" fillId="8" borderId="11" xfId="0" applyNumberFormat="1" applyFont="1" applyFill="1" applyBorder="1" applyAlignment="1">
      <alignment vertical="center" wrapText="1"/>
    </xf>
    <xf numFmtId="10" fontId="16" fillId="0" borderId="11" xfId="0" applyNumberFormat="1" applyFont="1" applyBorder="1" applyAlignment="1">
      <alignment vertical="center" wrapText="1"/>
    </xf>
    <xf numFmtId="0" fontId="16" fillId="0" borderId="11" xfId="0" applyFont="1" applyBorder="1" applyAlignment="1">
      <alignment horizontal="right" vertical="center" wrapText="1"/>
    </xf>
    <xf numFmtId="0" fontId="0" fillId="7" borderId="11" xfId="0" applyFill="1" applyBorder="1" applyAlignment="1">
      <alignment horizontal="left"/>
    </xf>
    <xf numFmtId="0" fontId="0" fillId="8" borderId="11" xfId="0" applyFill="1" applyBorder="1" applyAlignment="1">
      <alignment horizontal="left"/>
    </xf>
    <xf numFmtId="0" fontId="0" fillId="9" borderId="11" xfId="0" applyFill="1" applyBorder="1" applyAlignment="1">
      <alignment horizontal="left"/>
    </xf>
    <xf numFmtId="0" fontId="16" fillId="10" borderId="11" xfId="0" applyFont="1" applyFill="1" applyBorder="1" applyAlignment="1">
      <alignment vertical="center"/>
    </xf>
    <xf numFmtId="0" fontId="16" fillId="10" borderId="7" xfId="0" applyFont="1" applyFill="1" applyBorder="1" applyAlignment="1">
      <alignment horizontal="center" vertical="center"/>
    </xf>
    <xf numFmtId="0" fontId="18" fillId="2" borderId="7" xfId="0" applyFont="1" applyFill="1" applyBorder="1" applyAlignment="1">
      <alignment vertical="center"/>
    </xf>
    <xf numFmtId="0" fontId="19" fillId="2" borderId="8" xfId="0" applyFont="1" applyFill="1" applyBorder="1" applyAlignment="1">
      <alignment vertical="center"/>
    </xf>
    <xf numFmtId="0" fontId="4" fillId="2" borderId="8" xfId="0" applyFont="1" applyFill="1" applyBorder="1" applyAlignment="1">
      <alignment vertical="center" wrapText="1"/>
    </xf>
    <xf numFmtId="0" fontId="20" fillId="3" borderId="11" xfId="0" applyFont="1" applyFill="1" applyBorder="1" applyAlignment="1">
      <alignment horizontal="center" vertical="center"/>
    </xf>
    <xf numFmtId="0" fontId="19" fillId="0" borderId="7" xfId="0" applyFont="1" applyBorder="1" applyAlignment="1">
      <alignment vertical="center"/>
    </xf>
    <xf numFmtId="0" fontId="4" fillId="0" borderId="9" xfId="0" applyFont="1" applyBorder="1" applyAlignment="1">
      <alignment vertical="center" wrapText="1"/>
    </xf>
    <xf numFmtId="0" fontId="20" fillId="0" borderId="7" xfId="0" applyFont="1" applyBorder="1" applyAlignment="1">
      <alignment horizontal="center" vertical="center"/>
    </xf>
    <xf numFmtId="0" fontId="4" fillId="0" borderId="8" xfId="0" applyFont="1" applyBorder="1" applyAlignment="1">
      <alignment vertical="center"/>
    </xf>
    <xf numFmtId="0" fontId="21" fillId="0" borderId="8" xfId="0" applyFont="1" applyBorder="1" applyAlignment="1">
      <alignment horizontal="right" vertical="center"/>
    </xf>
    <xf numFmtId="0" fontId="20" fillId="12" borderId="11" xfId="0" applyFont="1" applyFill="1" applyBorder="1" applyAlignment="1">
      <alignment horizontal="center" vertical="center"/>
    </xf>
    <xf numFmtId="0" fontId="4" fillId="0" borderId="9" xfId="0" applyFont="1" applyBorder="1" applyAlignment="1">
      <alignment vertical="center"/>
    </xf>
    <xf numFmtId="0" fontId="23" fillId="0" borderId="0" xfId="0" applyFont="1" applyAlignment="1">
      <alignment vertical="center"/>
    </xf>
    <xf numFmtId="0" fontId="9" fillId="0" borderId="0" xfId="0" applyFont="1" applyAlignment="1">
      <alignment horizontal="center" vertical="center" wrapText="1"/>
    </xf>
    <xf numFmtId="0" fontId="24" fillId="0" borderId="0" xfId="0" applyFont="1" applyAlignment="1">
      <alignment vertical="center"/>
    </xf>
    <xf numFmtId="0" fontId="24"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vertical="center"/>
    </xf>
    <xf numFmtId="0" fontId="24" fillId="0" borderId="11" xfId="0" applyFont="1" applyBorder="1" applyAlignment="1">
      <alignment vertical="center"/>
    </xf>
    <xf numFmtId="0" fontId="26" fillId="2" borderId="11" xfId="0" applyFont="1" applyFill="1" applyBorder="1" applyAlignment="1">
      <alignment horizontal="center" vertical="center" wrapText="1"/>
    </xf>
    <xf numFmtId="0" fontId="4" fillId="2" borderId="8" xfId="0" applyFont="1" applyFill="1" applyBorder="1" applyAlignment="1">
      <alignment vertical="center"/>
    </xf>
    <xf numFmtId="0" fontId="4" fillId="2" borderId="9" xfId="0" applyFont="1" applyFill="1" applyBorder="1" applyAlignment="1">
      <alignment vertical="center" wrapText="1"/>
    </xf>
    <xf numFmtId="10" fontId="4" fillId="0" borderId="11" xfId="2" applyNumberFormat="1" applyFont="1" applyFill="1" applyBorder="1" applyAlignment="1">
      <alignment vertical="center" wrapText="1"/>
    </xf>
    <xf numFmtId="0" fontId="22" fillId="0" borderId="11" xfId="0" applyFont="1" applyBorder="1" applyAlignment="1">
      <alignment horizontal="center" vertical="center" wrapText="1"/>
    </xf>
    <xf numFmtId="0" fontId="26" fillId="11" borderId="7" xfId="0" applyFont="1" applyFill="1" applyBorder="1" applyAlignment="1">
      <alignment horizontal="center" vertical="center" wrapText="1"/>
    </xf>
    <xf numFmtId="0" fontId="26" fillId="11" borderId="9" xfId="0" applyFont="1" applyFill="1" applyBorder="1" applyAlignment="1">
      <alignment horizontal="center" vertical="center" wrapText="1"/>
    </xf>
    <xf numFmtId="0" fontId="24" fillId="0" borderId="11" xfId="0" applyFont="1" applyBorder="1" applyAlignment="1">
      <alignment horizontal="left" vertical="center"/>
    </xf>
    <xf numFmtId="8" fontId="24" fillId="0" borderId="0" xfId="0" applyNumberFormat="1" applyFont="1" applyAlignment="1">
      <alignment vertical="center" wrapText="1"/>
    </xf>
    <xf numFmtId="10" fontId="16" fillId="15" borderId="11" xfId="2" applyNumberFormat="1" applyFont="1" applyFill="1" applyBorder="1" applyAlignment="1">
      <alignment horizontal="right" vertical="center" wrapText="1"/>
    </xf>
    <xf numFmtId="0" fontId="0" fillId="0" borderId="17" xfId="0" applyBorder="1"/>
    <xf numFmtId="0" fontId="0" fillId="0" borderId="18" xfId="0" applyBorder="1"/>
    <xf numFmtId="0" fontId="0" fillId="0" borderId="19" xfId="0" applyBorder="1"/>
    <xf numFmtId="0" fontId="3" fillId="9" borderId="16" xfId="0" applyFont="1" applyFill="1" applyBorder="1"/>
    <xf numFmtId="0" fontId="0" fillId="9" borderId="11" xfId="0" applyFill="1" applyBorder="1" applyAlignment="1">
      <alignment horizontal="right"/>
    </xf>
    <xf numFmtId="0" fontId="24" fillId="10" borderId="11" xfId="0" applyFont="1" applyFill="1" applyBorder="1" applyAlignment="1">
      <alignment vertical="center"/>
    </xf>
    <xf numFmtId="0" fontId="16" fillId="0" borderId="11" xfId="0" applyFont="1" applyBorder="1"/>
    <xf numFmtId="164" fontId="16" fillId="6" borderId="11" xfId="0" applyNumberFormat="1" applyFont="1" applyFill="1" applyBorder="1" applyAlignment="1">
      <alignment horizontal="right" vertical="center" wrapText="1"/>
    </xf>
    <xf numFmtId="44" fontId="0" fillId="6" borderId="11" xfId="1" applyFont="1" applyFill="1" applyBorder="1" applyAlignment="1">
      <alignment horizontal="left"/>
    </xf>
    <xf numFmtId="0" fontId="16" fillId="2" borderId="7" xfId="0" applyFont="1" applyFill="1" applyBorder="1" applyAlignment="1">
      <alignment horizontal="center" vertical="center" wrapText="1"/>
    </xf>
    <xf numFmtId="44" fontId="0" fillId="6" borderId="7" xfId="1" applyFont="1" applyFill="1" applyBorder="1" applyAlignment="1">
      <alignment horizontal="left"/>
    </xf>
    <xf numFmtId="164" fontId="16" fillId="0" borderId="7" xfId="0" applyNumberFormat="1" applyFont="1" applyBorder="1" applyAlignment="1">
      <alignment horizontal="right" vertical="center" wrapText="1"/>
    </xf>
    <xf numFmtId="10" fontId="16" fillId="7" borderId="7" xfId="2" applyNumberFormat="1" applyFont="1" applyFill="1" applyBorder="1" applyAlignment="1">
      <alignment horizontal="right" vertical="center" wrapText="1"/>
    </xf>
    <xf numFmtId="0" fontId="0" fillId="9" borderId="7" xfId="0" applyFill="1" applyBorder="1" applyAlignment="1">
      <alignment horizontal="right"/>
    </xf>
    <xf numFmtId="10" fontId="16" fillId="15" borderId="7" xfId="2" applyNumberFormat="1" applyFont="1" applyFill="1" applyBorder="1" applyAlignment="1">
      <alignment horizontal="right" vertical="center" wrapText="1"/>
    </xf>
    <xf numFmtId="10" fontId="16" fillId="0" borderId="7" xfId="0" applyNumberFormat="1" applyFont="1" applyBorder="1" applyAlignment="1">
      <alignment vertical="center" wrapText="1"/>
    </xf>
    <xf numFmtId="0" fontId="16" fillId="0" borderId="7" xfId="0" applyFont="1" applyBorder="1" applyAlignment="1">
      <alignment horizontal="right" vertical="center" wrapText="1"/>
    </xf>
    <xf numFmtId="0" fontId="16" fillId="7" borderId="10" xfId="0" applyFont="1" applyFill="1" applyBorder="1" applyAlignment="1">
      <alignment horizontal="right" vertical="center" wrapText="1"/>
    </xf>
    <xf numFmtId="0" fontId="13" fillId="0" borderId="11" xfId="0" applyFont="1" applyBorder="1" applyAlignment="1">
      <alignment vertical="center"/>
    </xf>
    <xf numFmtId="0" fontId="22" fillId="0" borderId="11" xfId="0" applyFont="1" applyBorder="1" applyAlignment="1">
      <alignment horizontal="right" vertical="center"/>
    </xf>
    <xf numFmtId="10" fontId="26" fillId="0" borderId="11" xfId="2" applyNumberFormat="1" applyFont="1" applyFill="1" applyBorder="1" applyAlignment="1">
      <alignment vertical="center" wrapText="1"/>
    </xf>
    <xf numFmtId="0" fontId="22" fillId="13" borderId="2" xfId="0" applyFont="1" applyFill="1" applyBorder="1" applyAlignment="1">
      <alignment horizontal="center" vertical="center"/>
    </xf>
    <xf numFmtId="0" fontId="26" fillId="13" borderId="10" xfId="0" applyFont="1" applyFill="1" applyBorder="1" applyAlignment="1">
      <alignment horizontal="center" vertical="center"/>
    </xf>
    <xf numFmtId="0" fontId="4" fillId="13" borderId="14" xfId="0" applyFont="1" applyFill="1" applyBorder="1" applyAlignment="1">
      <alignment vertical="center" wrapText="1"/>
    </xf>
    <xf numFmtId="0" fontId="4" fillId="13" borderId="10" xfId="0" applyFont="1" applyFill="1" applyBorder="1" applyAlignment="1">
      <alignment vertical="center" wrapText="1"/>
    </xf>
    <xf numFmtId="0" fontId="4" fillId="13" borderId="15" xfId="0" applyFont="1" applyFill="1" applyBorder="1" applyAlignment="1">
      <alignment vertical="center" wrapText="1"/>
    </xf>
    <xf numFmtId="0" fontId="13" fillId="13" borderId="11" xfId="0" applyFont="1" applyFill="1" applyBorder="1" applyAlignment="1">
      <alignment vertical="center" wrapText="1"/>
    </xf>
    <xf numFmtId="0" fontId="25" fillId="0" borderId="0" xfId="0" applyFont="1" applyAlignment="1">
      <alignment vertical="center"/>
    </xf>
    <xf numFmtId="0" fontId="17" fillId="17" borderId="0" xfId="0" applyFont="1" applyFill="1" applyAlignment="1">
      <alignment vertical="center"/>
    </xf>
    <xf numFmtId="0" fontId="9" fillId="17" borderId="0" xfId="0" applyFont="1" applyFill="1" applyAlignment="1">
      <alignment vertical="center"/>
    </xf>
    <xf numFmtId="0" fontId="9" fillId="17" borderId="0" xfId="0" applyFont="1" applyFill="1" applyAlignment="1">
      <alignment vertical="center" wrapText="1"/>
    </xf>
    <xf numFmtId="0" fontId="24" fillId="17" borderId="0" xfId="0" applyFont="1" applyFill="1" applyAlignment="1">
      <alignment vertical="center" wrapText="1"/>
    </xf>
    <xf numFmtId="10" fontId="16" fillId="14" borderId="11" xfId="2" applyNumberFormat="1" applyFont="1" applyFill="1" applyBorder="1" applyAlignment="1">
      <alignment horizontal="left" vertical="center" wrapText="1"/>
    </xf>
    <xf numFmtId="0" fontId="2" fillId="13" borderId="2"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16" fillId="13" borderId="4" xfId="0" applyFont="1" applyFill="1" applyBorder="1" applyAlignment="1">
      <alignment vertical="center"/>
    </xf>
    <xf numFmtId="0" fontId="16" fillId="16" borderId="4" xfId="0" applyFont="1" applyFill="1" applyBorder="1" applyAlignment="1">
      <alignment vertical="center"/>
    </xf>
    <xf numFmtId="0" fontId="16" fillId="13" borderId="5" xfId="0" applyFont="1" applyFill="1" applyBorder="1" applyAlignment="1">
      <alignment vertical="center"/>
    </xf>
    <xf numFmtId="0" fontId="2" fillId="13" borderId="1"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16" fillId="13" borderId="12" xfId="0" applyFont="1" applyFill="1" applyBorder="1" applyAlignment="1">
      <alignment vertical="center"/>
    </xf>
    <xf numFmtId="0" fontId="16" fillId="13" borderId="5" xfId="0" applyFont="1" applyFill="1" applyBorder="1" applyAlignment="1">
      <alignment vertical="center" wrapText="1"/>
    </xf>
    <xf numFmtId="0" fontId="7" fillId="13" borderId="1" xfId="0" applyFont="1" applyFill="1" applyBorder="1" applyAlignment="1">
      <alignment vertical="center" wrapText="1"/>
    </xf>
    <xf numFmtId="0" fontId="10" fillId="13" borderId="2" xfId="0" applyFont="1" applyFill="1" applyBorder="1" applyAlignment="1">
      <alignment horizontal="center" vertical="center"/>
    </xf>
    <xf numFmtId="0" fontId="10" fillId="13" borderId="3" xfId="0" applyFont="1" applyFill="1" applyBorder="1" applyAlignment="1">
      <alignment horizontal="center" vertical="center"/>
    </xf>
    <xf numFmtId="0" fontId="7" fillId="13" borderId="4" xfId="0" applyFont="1" applyFill="1" applyBorder="1" applyAlignment="1">
      <alignment vertical="center" wrapText="1"/>
    </xf>
    <xf numFmtId="0" fontId="10" fillId="13" borderId="5" xfId="0" applyFont="1" applyFill="1" applyBorder="1" applyAlignment="1">
      <alignment horizontal="center" vertical="center"/>
    </xf>
    <xf numFmtId="0" fontId="10" fillId="13" borderId="6" xfId="0" applyFont="1" applyFill="1" applyBorder="1" applyAlignment="1">
      <alignment horizontal="center" vertical="center"/>
    </xf>
    <xf numFmtId="0" fontId="4" fillId="13" borderId="4" xfId="0" applyFont="1" applyFill="1" applyBorder="1" applyAlignment="1">
      <alignment vertical="center"/>
    </xf>
    <xf numFmtId="0" fontId="7" fillId="13" borderId="12" xfId="0" applyFont="1" applyFill="1" applyBorder="1" applyAlignment="1">
      <alignment vertical="center" wrapText="1"/>
    </xf>
    <xf numFmtId="0" fontId="10" fillId="13" borderId="10" xfId="0" applyFont="1" applyFill="1" applyBorder="1" applyAlignment="1">
      <alignment horizontal="center" vertical="center"/>
    </xf>
    <xf numFmtId="0" fontId="4" fillId="13" borderId="13" xfId="0" applyFont="1" applyFill="1" applyBorder="1" applyAlignment="1">
      <alignment vertical="center"/>
    </xf>
    <xf numFmtId="0" fontId="4" fillId="13" borderId="0" xfId="0" applyFont="1" applyFill="1" applyAlignment="1">
      <alignment vertical="center"/>
    </xf>
    <xf numFmtId="0" fontId="4" fillId="13" borderId="5" xfId="0" applyFont="1" applyFill="1" applyBorder="1" applyAlignment="1">
      <alignment vertical="center"/>
    </xf>
    <xf numFmtId="0" fontId="4" fillId="18" borderId="0" xfId="0" applyFont="1" applyFill="1" applyAlignment="1">
      <alignment vertical="center"/>
    </xf>
    <xf numFmtId="0" fontId="7" fillId="13" borderId="5" xfId="0" applyFont="1" applyFill="1" applyBorder="1" applyAlignment="1">
      <alignment vertical="center" wrapText="1"/>
    </xf>
    <xf numFmtId="0" fontId="4" fillId="13" borderId="5" xfId="0" applyFont="1" applyFill="1" applyBorder="1" applyAlignment="1">
      <alignment vertical="center" wrapText="1"/>
    </xf>
    <xf numFmtId="8" fontId="16" fillId="6" borderId="11" xfId="0" applyNumberFormat="1" applyFont="1" applyFill="1" applyBorder="1" applyAlignment="1">
      <alignment vertical="center" wrapText="1"/>
    </xf>
    <xf numFmtId="0" fontId="0" fillId="6" borderId="11" xfId="0" applyFill="1" applyBorder="1" applyAlignment="1">
      <alignment horizontal="right"/>
    </xf>
    <xf numFmtId="10" fontId="16" fillId="6" borderId="11" xfId="0" applyNumberFormat="1" applyFont="1" applyFill="1" applyBorder="1" applyAlignment="1">
      <alignment vertical="center" wrapText="1"/>
    </xf>
    <xf numFmtId="0" fontId="0" fillId="6" borderId="7" xfId="0" applyFill="1" applyBorder="1" applyAlignment="1">
      <alignment horizontal="right"/>
    </xf>
    <xf numFmtId="8" fontId="16" fillId="6" borderId="7" xfId="0" applyNumberFormat="1" applyFont="1" applyFill="1" applyBorder="1" applyAlignment="1">
      <alignment vertical="center" wrapText="1"/>
    </xf>
    <xf numFmtId="10" fontId="16" fillId="6" borderId="7" xfId="0" applyNumberFormat="1" applyFont="1" applyFill="1" applyBorder="1" applyAlignment="1">
      <alignment vertical="center" wrapText="1"/>
    </xf>
    <xf numFmtId="0" fontId="31" fillId="0" borderId="0" xfId="0" applyFont="1" applyAlignment="1">
      <alignment vertical="center"/>
    </xf>
    <xf numFmtId="164" fontId="0" fillId="6" borderId="11" xfId="0" applyNumberFormat="1" applyFill="1" applyBorder="1" applyAlignment="1">
      <alignment horizontal="right" vertical="center" wrapText="1"/>
    </xf>
    <xf numFmtId="8" fontId="0" fillId="0" borderId="11" xfId="0" applyNumberFormat="1" applyBorder="1" applyAlignment="1">
      <alignment horizontal="center"/>
    </xf>
    <xf numFmtId="0" fontId="32" fillId="0" borderId="0" xfId="0" applyFont="1" applyAlignment="1">
      <alignment vertical="center"/>
    </xf>
    <xf numFmtId="0" fontId="16" fillId="19" borderId="11" xfId="0" applyFont="1" applyFill="1" applyBorder="1" applyAlignment="1">
      <alignment horizontal="right" vertical="center" wrapText="1"/>
    </xf>
    <xf numFmtId="0" fontId="30" fillId="0" borderId="0" xfId="0" applyFont="1" applyAlignment="1">
      <alignment vertical="center"/>
    </xf>
    <xf numFmtId="0" fontId="0" fillId="13" borderId="1" xfId="0" applyFill="1" applyBorder="1"/>
    <xf numFmtId="0" fontId="0" fillId="13" borderId="2" xfId="0" applyFill="1" applyBorder="1"/>
    <xf numFmtId="0" fontId="0" fillId="13" borderId="3" xfId="0" applyFill="1" applyBorder="1"/>
    <xf numFmtId="0" fontId="0" fillId="13" borderId="4" xfId="0" applyFill="1" applyBorder="1"/>
    <xf numFmtId="0" fontId="0" fillId="13" borderId="6" xfId="0" applyFill="1" applyBorder="1"/>
    <xf numFmtId="0" fontId="0" fillId="13" borderId="12" xfId="0" applyFill="1" applyBorder="1"/>
    <xf numFmtId="0" fontId="0" fillId="13" borderId="13" xfId="0" applyFill="1" applyBorder="1"/>
    <xf numFmtId="0" fontId="33" fillId="13" borderId="2" xfId="0" applyFont="1" applyFill="1" applyBorder="1"/>
    <xf numFmtId="0" fontId="16" fillId="13" borderId="8" xfId="0" applyFont="1" applyFill="1" applyBorder="1" applyAlignment="1">
      <alignment vertical="center" wrapText="1"/>
    </xf>
    <xf numFmtId="0" fontId="2" fillId="13" borderId="3" xfId="0" applyFont="1" applyFill="1" applyBorder="1" applyAlignment="1">
      <alignment horizontal="center" vertical="center" wrapText="1"/>
    </xf>
    <xf numFmtId="0" fontId="16" fillId="13" borderId="10" xfId="0" applyFont="1" applyFill="1" applyBorder="1" applyAlignment="1">
      <alignment vertical="center"/>
    </xf>
    <xf numFmtId="0" fontId="16" fillId="13" borderId="13" xfId="0" applyFont="1" applyFill="1" applyBorder="1" applyAlignment="1">
      <alignment vertical="center"/>
    </xf>
    <xf numFmtId="0" fontId="16" fillId="0" borderId="11" xfId="0" applyFont="1" applyBorder="1" applyAlignment="1">
      <alignment vertical="center" wrapText="1"/>
    </xf>
    <xf numFmtId="2" fontId="16" fillId="0" borderId="11" xfId="0" applyNumberFormat="1" applyFont="1" applyBorder="1" applyAlignment="1">
      <alignment vertical="center" wrapText="1"/>
    </xf>
    <xf numFmtId="7" fontId="16" fillId="9" borderId="11" xfId="0" applyNumberFormat="1" applyFont="1" applyFill="1" applyBorder="1" applyAlignment="1">
      <alignment vertical="center" wrapText="1"/>
    </xf>
    <xf numFmtId="0" fontId="34" fillId="13" borderId="5" xfId="0" applyFont="1" applyFill="1" applyBorder="1" applyAlignment="1">
      <alignment horizontal="center" vertical="center"/>
    </xf>
    <xf numFmtId="0" fontId="29" fillId="2" borderId="11" xfId="0" applyFont="1" applyFill="1" applyBorder="1" applyAlignment="1">
      <alignment horizontal="center" vertical="center" wrapText="1"/>
    </xf>
    <xf numFmtId="0" fontId="26" fillId="3" borderId="11" xfId="0" applyFont="1" applyFill="1" applyBorder="1" applyAlignment="1">
      <alignment horizontal="center" vertical="center"/>
    </xf>
    <xf numFmtId="0" fontId="4" fillId="0" borderId="11" xfId="0" applyFont="1" applyBorder="1" applyAlignment="1">
      <alignment vertical="center"/>
    </xf>
    <xf numFmtId="0" fontId="4" fillId="0" borderId="11" xfId="0" applyFont="1" applyBorder="1" applyAlignment="1">
      <alignment vertical="center" wrapText="1"/>
    </xf>
    <xf numFmtId="0" fontId="33" fillId="13" borderId="8" xfId="0" applyFont="1" applyFill="1" applyBorder="1"/>
    <xf numFmtId="0" fontId="0" fillId="13" borderId="8" xfId="0" applyFill="1" applyBorder="1"/>
    <xf numFmtId="0" fontId="16" fillId="7" borderId="7" xfId="0" applyFont="1" applyFill="1" applyBorder="1" applyAlignment="1">
      <alignment horizontal="right" vertical="center" wrapText="1"/>
    </xf>
    <xf numFmtId="0" fontId="16" fillId="7" borderId="4" xfId="0" applyFont="1" applyFill="1" applyBorder="1" applyAlignment="1">
      <alignment horizontal="right" vertical="center" wrapText="1"/>
    </xf>
    <xf numFmtId="10" fontId="16" fillId="14" borderId="11" xfId="0" applyNumberFormat="1" applyFont="1" applyFill="1" applyBorder="1" applyAlignment="1">
      <alignment horizontal="right" vertical="center" wrapText="1"/>
    </xf>
    <xf numFmtId="10" fontId="16" fillId="14" borderId="7" xfId="0" applyNumberFormat="1" applyFont="1" applyFill="1" applyBorder="1" applyAlignment="1">
      <alignment horizontal="right" vertical="center" wrapText="1"/>
    </xf>
    <xf numFmtId="10" fontId="4" fillId="14" borderId="11" xfId="2" quotePrefix="1" applyNumberFormat="1" applyFont="1" applyFill="1" applyBorder="1" applyAlignment="1">
      <alignment vertical="center" wrapText="1"/>
    </xf>
    <xf numFmtId="0" fontId="22" fillId="14" borderId="11" xfId="0" applyFont="1" applyFill="1" applyBorder="1" applyAlignment="1">
      <alignment horizontal="center" vertical="center" wrapText="1"/>
    </xf>
    <xf numFmtId="0" fontId="20" fillId="2" borderId="11" xfId="0" applyFont="1" applyFill="1" applyBorder="1" applyAlignment="1">
      <alignment horizontal="center" vertical="center"/>
    </xf>
    <xf numFmtId="0" fontId="26" fillId="2" borderId="11" xfId="0" applyFont="1" applyFill="1" applyBorder="1" applyAlignment="1">
      <alignment horizontal="center" vertical="center"/>
    </xf>
    <xf numFmtId="0" fontId="0" fillId="0" borderId="22" xfId="0" applyBorder="1"/>
    <xf numFmtId="17" fontId="8" fillId="0" borderId="0" xfId="0" applyNumberFormat="1" applyFont="1" applyAlignment="1" applyProtection="1">
      <alignment horizontal="center" vertical="center" wrapText="1"/>
      <protection locked="0"/>
    </xf>
    <xf numFmtId="0" fontId="9" fillId="0" borderId="0" xfId="0" applyFont="1" applyAlignment="1">
      <alignment horizontal="right" vertical="center"/>
    </xf>
    <xf numFmtId="0" fontId="1" fillId="21" borderId="21" xfId="4" applyAlignment="1" applyProtection="1">
      <alignment vertical="center"/>
      <protection locked="0"/>
    </xf>
    <xf numFmtId="0" fontId="37" fillId="9" borderId="0" xfId="0" applyFont="1" applyFill="1" applyAlignment="1">
      <alignment vertical="center"/>
    </xf>
    <xf numFmtId="0" fontId="37" fillId="9" borderId="0" xfId="0" applyFont="1" applyFill="1" applyAlignment="1">
      <alignment horizontal="right" vertical="center"/>
    </xf>
    <xf numFmtId="0" fontId="24" fillId="21" borderId="21" xfId="4" applyFont="1" applyAlignment="1" applyProtection="1">
      <alignment vertical="center"/>
      <protection locked="0"/>
    </xf>
    <xf numFmtId="10" fontId="24" fillId="21" borderId="21" xfId="4" applyNumberFormat="1" applyFont="1" applyAlignment="1" applyProtection="1">
      <alignment vertical="center" wrapText="1"/>
      <protection locked="0"/>
    </xf>
    <xf numFmtId="9" fontId="27" fillId="21" borderId="21" xfId="4" applyNumberFormat="1" applyFont="1" applyAlignment="1" applyProtection="1">
      <alignment vertical="center"/>
      <protection locked="0"/>
    </xf>
    <xf numFmtId="44" fontId="24" fillId="21" borderId="21" xfId="1" applyFont="1" applyFill="1" applyBorder="1" applyAlignment="1" applyProtection="1">
      <alignment vertical="center" wrapText="1"/>
      <protection locked="0"/>
    </xf>
    <xf numFmtId="2" fontId="24" fillId="21" borderId="21" xfId="4" applyNumberFormat="1" applyFont="1" applyAlignment="1" applyProtection="1">
      <alignment vertical="center" wrapText="1"/>
      <protection locked="0"/>
    </xf>
    <xf numFmtId="10" fontId="24" fillId="21" borderId="21" xfId="2" applyNumberFormat="1" applyFont="1" applyFill="1" applyBorder="1" applyAlignment="1" applyProtection="1">
      <alignment vertical="center" wrapText="1"/>
      <protection locked="0"/>
    </xf>
    <xf numFmtId="44" fontId="4" fillId="0" borderId="11" xfId="1" applyFont="1" applyBorder="1" applyAlignment="1">
      <alignment vertical="center"/>
    </xf>
    <xf numFmtId="44" fontId="4" fillId="14" borderId="11" xfId="1" quotePrefix="1" applyFont="1" applyFill="1" applyBorder="1" applyAlignment="1">
      <alignment vertical="center"/>
    </xf>
    <xf numFmtId="44" fontId="26" fillId="0" borderId="11" xfId="1" applyFont="1" applyBorder="1" applyAlignment="1">
      <alignment vertical="center"/>
    </xf>
    <xf numFmtId="44" fontId="4" fillId="2" borderId="8" xfId="1" applyFont="1" applyFill="1" applyBorder="1" applyAlignment="1">
      <alignment vertical="center"/>
    </xf>
    <xf numFmtId="44" fontId="26" fillId="0" borderId="8" xfId="1" applyFont="1" applyBorder="1" applyAlignment="1">
      <alignment vertical="center"/>
    </xf>
    <xf numFmtId="44" fontId="22" fillId="0" borderId="11" xfId="1" applyFont="1" applyBorder="1" applyAlignment="1">
      <alignment horizontal="center" vertical="center"/>
    </xf>
    <xf numFmtId="10" fontId="4" fillId="2" borderId="8" xfId="2" applyNumberFormat="1" applyFont="1" applyFill="1" applyBorder="1" applyAlignment="1">
      <alignment vertical="center" wrapText="1"/>
    </xf>
    <xf numFmtId="0" fontId="36" fillId="20" borderId="20" xfId="3" applyAlignment="1" applyProtection="1">
      <alignment vertical="center"/>
      <protection locked="0"/>
    </xf>
    <xf numFmtId="0" fontId="10" fillId="13" borderId="2" xfId="0" applyFont="1" applyFill="1" applyBorder="1" applyAlignment="1">
      <alignment horizontal="center" vertical="center"/>
    </xf>
    <xf numFmtId="0" fontId="10" fillId="13" borderId="5" xfId="0" applyFont="1" applyFill="1" applyBorder="1" applyAlignment="1">
      <alignment horizontal="center" vertical="center"/>
    </xf>
    <xf numFmtId="0" fontId="10" fillId="13" borderId="2" xfId="0" applyFont="1" applyFill="1" applyBorder="1" applyAlignment="1">
      <alignment horizontal="center" vertical="center" wrapText="1"/>
    </xf>
    <xf numFmtId="0" fontId="10" fillId="13" borderId="5" xfId="0" applyFont="1" applyFill="1" applyBorder="1" applyAlignment="1">
      <alignment horizontal="center" vertical="center" wrapText="1"/>
    </xf>
    <xf numFmtId="0" fontId="8" fillId="0" borderId="0" xfId="0" applyFont="1" applyAlignment="1">
      <alignment horizontal="left" vertical="center" wrapText="1"/>
    </xf>
    <xf numFmtId="0" fontId="2" fillId="13" borderId="2" xfId="0" applyFont="1" applyFill="1" applyBorder="1" applyAlignment="1">
      <alignment horizontal="center" vertical="center"/>
    </xf>
    <xf numFmtId="0" fontId="2" fillId="13" borderId="8" xfId="0" applyFont="1" applyFill="1" applyBorder="1" applyAlignment="1">
      <alignment horizontal="center" vertical="center" wrapText="1"/>
    </xf>
    <xf numFmtId="0" fontId="25" fillId="13" borderId="9" xfId="0" applyFont="1" applyFill="1" applyBorder="1" applyAlignment="1">
      <alignment horizontal="center" vertical="center"/>
    </xf>
    <xf numFmtId="0" fontId="25" fillId="13" borderId="11" xfId="0" applyFont="1" applyFill="1" applyBorder="1" applyAlignment="1">
      <alignment horizontal="center" vertical="center"/>
    </xf>
    <xf numFmtId="0" fontId="24" fillId="0" borderId="11"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5" fillId="13" borderId="7" xfId="0" applyFont="1" applyFill="1" applyBorder="1" applyAlignment="1">
      <alignment horizontal="center" vertical="center"/>
    </xf>
    <xf numFmtId="44" fontId="22" fillId="0" borderId="11" xfId="1" applyFont="1" applyBorder="1" applyAlignment="1">
      <alignment horizontal="center" vertical="center"/>
    </xf>
    <xf numFmtId="0" fontId="20" fillId="2" borderId="11" xfId="0" applyFont="1" applyFill="1" applyBorder="1" applyAlignment="1">
      <alignment horizontal="center" vertical="center" wrapText="1"/>
    </xf>
    <xf numFmtId="0" fontId="20" fillId="2" borderId="11" xfId="0" applyFont="1" applyFill="1" applyBorder="1" applyAlignment="1">
      <alignment horizontal="center" vertical="center"/>
    </xf>
    <xf numFmtId="0" fontId="27" fillId="21" borderId="21" xfId="4" applyFont="1" applyAlignment="1" applyProtection="1">
      <alignment horizontal="center" vertical="center"/>
      <protection locked="0"/>
    </xf>
    <xf numFmtId="0" fontId="24" fillId="10" borderId="11" xfId="0" applyFont="1" applyFill="1" applyBorder="1" applyAlignment="1">
      <alignment horizontal="center" vertical="center"/>
    </xf>
    <xf numFmtId="14" fontId="8" fillId="21" borderId="21" xfId="4" applyNumberFormat="1" applyFont="1" applyAlignment="1" applyProtection="1">
      <alignment horizontal="center" vertical="center" wrapText="1"/>
      <protection locked="0"/>
    </xf>
    <xf numFmtId="0" fontId="24" fillId="0" borderId="0" xfId="0" applyFont="1" applyAlignment="1">
      <alignment horizontal="center" vertical="center" wrapText="1"/>
    </xf>
    <xf numFmtId="0" fontId="26" fillId="2" borderId="11" xfId="0" applyFont="1" applyFill="1" applyBorder="1" applyAlignment="1">
      <alignment horizontal="center" vertical="center"/>
    </xf>
    <xf numFmtId="0" fontId="38" fillId="0" borderId="0" xfId="0" applyFont="1"/>
    <xf numFmtId="0" fontId="0" fillId="0" borderId="0" xfId="0" applyAlignment="1">
      <alignment horizontal="left" vertical="center" wrapText="1"/>
    </xf>
  </cellXfs>
  <cellStyles count="5">
    <cellStyle name="Currency" xfId="1" builtinId="4"/>
    <cellStyle name="Input" xfId="3" builtinId="20"/>
    <cellStyle name="Normal" xfId="0" builtinId="0"/>
    <cellStyle name="Note" xfId="4" builtinId="10"/>
    <cellStyle name="Per cent" xfId="2" builtinId="5"/>
  </cellStyles>
  <dxfs count="0"/>
  <tableStyles count="1" defaultTableStyle="TableStyleMedium2" defaultPivotStyle="PivotStyleLight16">
    <tableStyle name="Invisible" pivot="0" table="0" count="0" xr9:uid="{55A53E4B-BA42-4792-8A1C-50B6A442687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299356</xdr:colOff>
      <xdr:row>4</xdr:row>
      <xdr:rowOff>0</xdr:rowOff>
    </xdr:from>
    <xdr:to>
      <xdr:col>44</xdr:col>
      <xdr:colOff>508907</xdr:colOff>
      <xdr:row>50</xdr:row>
      <xdr:rowOff>0</xdr:rowOff>
    </xdr:to>
    <xdr:pic>
      <xdr:nvPicPr>
        <xdr:cNvPr id="4" name="Picture 3">
          <a:extLst>
            <a:ext uri="{FF2B5EF4-FFF2-40B4-BE49-F238E27FC236}">
              <a16:creationId xmlns:a16="http://schemas.microsoft.com/office/drawing/2014/main" id="{86E11A56-E4A0-89EE-E265-AC2D46DF4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1535" y="898071"/>
          <a:ext cx="17966872" cy="8763000"/>
        </a:xfrm>
        <a:prstGeom prst="rect">
          <a:avLst/>
        </a:prstGeom>
        <a:ln w="38100" cap="sq">
          <a:solidFill>
            <a:srgbClr val="000000"/>
          </a:solidFill>
          <a:prstDash val="solid"/>
          <a:miter lim="800000"/>
        </a:ln>
        <a:effectLst/>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598715</xdr:colOff>
      <xdr:row>17</xdr:row>
      <xdr:rowOff>61232</xdr:rowOff>
    </xdr:from>
    <xdr:to>
      <xdr:col>16</xdr:col>
      <xdr:colOff>13608</xdr:colOff>
      <xdr:row>17</xdr:row>
      <xdr:rowOff>108858</xdr:rowOff>
    </xdr:to>
    <xdr:cxnSp macro="">
      <xdr:nvCxnSpPr>
        <xdr:cNvPr id="7" name="Straight Arrow Connector 6">
          <a:extLst>
            <a:ext uri="{FF2B5EF4-FFF2-40B4-BE49-F238E27FC236}">
              <a16:creationId xmlns:a16="http://schemas.microsoft.com/office/drawing/2014/main" id="{B1120726-D9DE-5950-84F4-9B541FE57875}"/>
            </a:ext>
          </a:extLst>
        </xdr:cNvPr>
        <xdr:cNvCxnSpPr>
          <a:endCxn id="9" idx="2"/>
        </xdr:cNvCxnSpPr>
      </xdr:nvCxnSpPr>
      <xdr:spPr>
        <a:xfrm flipV="1">
          <a:off x="6259286" y="3435803"/>
          <a:ext cx="3088822" cy="47626"/>
        </a:xfrm>
        <a:prstGeom prst="straightConnector1">
          <a:avLst/>
        </a:prstGeom>
        <a:ln w="57150">
          <a:solidFill>
            <a:srgbClr val="C00000"/>
          </a:solidFill>
          <a:headEnd type="none" w="med" len="med"/>
          <a:tailEnd type="triangle" w="med" len="med"/>
        </a:ln>
      </xdr:spPr>
      <xdr:style>
        <a:lnRef idx="3">
          <a:schemeClr val="dk1"/>
        </a:lnRef>
        <a:fillRef idx="0">
          <a:schemeClr val="dk1"/>
        </a:fillRef>
        <a:effectRef idx="2">
          <a:schemeClr val="dk1"/>
        </a:effectRef>
        <a:fontRef idx="minor">
          <a:schemeClr val="tx1"/>
        </a:fontRef>
      </xdr:style>
    </xdr:cxnSp>
    <xdr:clientData/>
  </xdr:twoCellAnchor>
  <xdr:twoCellAnchor>
    <xdr:from>
      <xdr:col>16</xdr:col>
      <xdr:colOff>13608</xdr:colOff>
      <xdr:row>14</xdr:row>
      <xdr:rowOff>13607</xdr:rowOff>
    </xdr:from>
    <xdr:to>
      <xdr:col>32</xdr:col>
      <xdr:colOff>258535</xdr:colOff>
      <xdr:row>20</xdr:row>
      <xdr:rowOff>108857</xdr:rowOff>
    </xdr:to>
    <xdr:sp macro="" textlink="">
      <xdr:nvSpPr>
        <xdr:cNvPr id="9" name="Oval 8">
          <a:extLst>
            <a:ext uri="{FF2B5EF4-FFF2-40B4-BE49-F238E27FC236}">
              <a16:creationId xmlns:a16="http://schemas.microsoft.com/office/drawing/2014/main" id="{48647B46-1171-E0E8-C1B6-086376F5CC07}"/>
            </a:ext>
          </a:extLst>
        </xdr:cNvPr>
        <xdr:cNvSpPr/>
      </xdr:nvSpPr>
      <xdr:spPr>
        <a:xfrm>
          <a:off x="9348108" y="2816678"/>
          <a:ext cx="10042070" cy="1238250"/>
        </a:xfrm>
        <a:prstGeom prst="ellipse">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23</xdr:col>
      <xdr:colOff>261257</xdr:colOff>
      <xdr:row>4</xdr:row>
      <xdr:rowOff>84365</xdr:rowOff>
    </xdr:from>
    <xdr:to>
      <xdr:col>33</xdr:col>
      <xdr:colOff>326570</xdr:colOff>
      <xdr:row>10</xdr:row>
      <xdr:rowOff>27214</xdr:rowOff>
    </xdr:to>
    <xdr:sp macro="" textlink="">
      <xdr:nvSpPr>
        <xdr:cNvPr id="15" name="Oval 14">
          <a:extLst>
            <a:ext uri="{FF2B5EF4-FFF2-40B4-BE49-F238E27FC236}">
              <a16:creationId xmlns:a16="http://schemas.microsoft.com/office/drawing/2014/main" id="{A808B26F-B1BD-4249-9509-E32441997224}"/>
            </a:ext>
          </a:extLst>
        </xdr:cNvPr>
        <xdr:cNvSpPr/>
      </xdr:nvSpPr>
      <xdr:spPr>
        <a:xfrm>
          <a:off x="13882007" y="982436"/>
          <a:ext cx="6188527" cy="1085849"/>
        </a:xfrm>
        <a:prstGeom prst="ellipse">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33</xdr:col>
      <xdr:colOff>394608</xdr:colOff>
      <xdr:row>3</xdr:row>
      <xdr:rowOff>81644</xdr:rowOff>
    </xdr:from>
    <xdr:to>
      <xdr:col>37</xdr:col>
      <xdr:colOff>598715</xdr:colOff>
      <xdr:row>7</xdr:row>
      <xdr:rowOff>176894</xdr:rowOff>
    </xdr:to>
    <xdr:sp macro="" textlink="">
      <xdr:nvSpPr>
        <xdr:cNvPr id="16" name="Oval 15">
          <a:extLst>
            <a:ext uri="{FF2B5EF4-FFF2-40B4-BE49-F238E27FC236}">
              <a16:creationId xmlns:a16="http://schemas.microsoft.com/office/drawing/2014/main" id="{76FBB18F-894E-4576-B4B6-52544B049140}"/>
            </a:ext>
          </a:extLst>
        </xdr:cNvPr>
        <xdr:cNvSpPr/>
      </xdr:nvSpPr>
      <xdr:spPr>
        <a:xfrm>
          <a:off x="20138572" y="789215"/>
          <a:ext cx="2653393" cy="857250"/>
        </a:xfrm>
        <a:prstGeom prst="ellipse">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22</xdr:col>
      <xdr:colOff>492578</xdr:colOff>
      <xdr:row>20</xdr:row>
      <xdr:rowOff>136072</xdr:rowOff>
    </xdr:from>
    <xdr:to>
      <xdr:col>26</xdr:col>
      <xdr:colOff>598714</xdr:colOff>
      <xdr:row>53</xdr:row>
      <xdr:rowOff>54429</xdr:rowOff>
    </xdr:to>
    <xdr:sp macro="" textlink="">
      <xdr:nvSpPr>
        <xdr:cNvPr id="17" name="Oval 16">
          <a:extLst>
            <a:ext uri="{FF2B5EF4-FFF2-40B4-BE49-F238E27FC236}">
              <a16:creationId xmlns:a16="http://schemas.microsoft.com/office/drawing/2014/main" id="{D4567999-6A44-4C90-A637-92B5ED451DC8}"/>
            </a:ext>
          </a:extLst>
        </xdr:cNvPr>
        <xdr:cNvSpPr/>
      </xdr:nvSpPr>
      <xdr:spPr>
        <a:xfrm>
          <a:off x="13501007" y="4082143"/>
          <a:ext cx="2555421" cy="6204857"/>
        </a:xfrm>
        <a:prstGeom prst="ellipse">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28</xdr:col>
      <xdr:colOff>421823</xdr:colOff>
      <xdr:row>26</xdr:row>
      <xdr:rowOff>163284</xdr:rowOff>
    </xdr:from>
    <xdr:to>
      <xdr:col>32</xdr:col>
      <xdr:colOff>408215</xdr:colOff>
      <xdr:row>34</xdr:row>
      <xdr:rowOff>122463</xdr:rowOff>
    </xdr:to>
    <xdr:sp macro="" textlink="">
      <xdr:nvSpPr>
        <xdr:cNvPr id="18" name="Call-out: Line 17">
          <a:extLst>
            <a:ext uri="{FF2B5EF4-FFF2-40B4-BE49-F238E27FC236}">
              <a16:creationId xmlns:a16="http://schemas.microsoft.com/office/drawing/2014/main" id="{EE3ACD1B-E03C-0DF2-34AE-0A98433B4FE2}"/>
            </a:ext>
          </a:extLst>
        </xdr:cNvPr>
        <xdr:cNvSpPr/>
      </xdr:nvSpPr>
      <xdr:spPr>
        <a:xfrm>
          <a:off x="17104180" y="5252355"/>
          <a:ext cx="2435678" cy="1483179"/>
        </a:xfrm>
        <a:prstGeom prst="borderCallout1">
          <a:avLst>
            <a:gd name="adj1" fmla="val 1318"/>
            <a:gd name="adj2" fmla="val 51539"/>
            <a:gd name="adj3" fmla="val -39794"/>
            <a:gd name="adj4" fmla="val 36826"/>
          </a:avLst>
        </a:prstGeom>
        <a:solidFill>
          <a:sysClr val="window" lastClr="FFFFFF"/>
        </a:solid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Comments should clearly specify</a:t>
          </a:r>
          <a:r>
            <a:rPr lang="en-AU" sz="1600" b="1" baseline="0">
              <a:solidFill>
                <a:sysClr val="windowText" lastClr="000000"/>
              </a:solidFill>
            </a:rPr>
            <a:t> what linked supporting documentation has been provided for each element</a:t>
          </a:r>
          <a:endParaRPr lang="en-AU" sz="1600" b="1">
            <a:solidFill>
              <a:sysClr val="windowText" lastClr="000000"/>
            </a:solidFill>
          </a:endParaRPr>
        </a:p>
      </xdr:txBody>
    </xdr:sp>
    <xdr:clientData/>
  </xdr:twoCellAnchor>
  <xdr:twoCellAnchor>
    <xdr:from>
      <xdr:col>40</xdr:col>
      <xdr:colOff>356508</xdr:colOff>
      <xdr:row>13</xdr:row>
      <xdr:rowOff>95250</xdr:rowOff>
    </xdr:from>
    <xdr:to>
      <xdr:col>44</xdr:col>
      <xdr:colOff>342900</xdr:colOff>
      <xdr:row>19</xdr:row>
      <xdr:rowOff>57148</xdr:rowOff>
    </xdr:to>
    <xdr:sp macro="" textlink="">
      <xdr:nvSpPr>
        <xdr:cNvPr id="19" name="Call-out: Line 18">
          <a:extLst>
            <a:ext uri="{FF2B5EF4-FFF2-40B4-BE49-F238E27FC236}">
              <a16:creationId xmlns:a16="http://schemas.microsoft.com/office/drawing/2014/main" id="{C50E22C0-CA37-4DCB-959E-664B80F34D83}"/>
            </a:ext>
          </a:extLst>
        </xdr:cNvPr>
        <xdr:cNvSpPr/>
      </xdr:nvSpPr>
      <xdr:spPr>
        <a:xfrm>
          <a:off x="24386722" y="2707821"/>
          <a:ext cx="2435678" cy="1104898"/>
        </a:xfrm>
        <a:prstGeom prst="borderCallout1">
          <a:avLst>
            <a:gd name="adj1" fmla="val 101318"/>
            <a:gd name="adj2" fmla="val 44835"/>
            <a:gd name="adj3" fmla="val 127178"/>
            <a:gd name="adj4" fmla="val 3306"/>
          </a:avLst>
        </a:prstGeom>
        <a:solidFill>
          <a:sysClr val="window" lastClr="FFFFFF"/>
        </a:solid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Calculated fields - no input from Delivery Agency</a:t>
          </a:r>
          <a:r>
            <a:rPr lang="en-AU" sz="1600" b="1" baseline="0">
              <a:solidFill>
                <a:sysClr val="windowText" lastClr="000000"/>
              </a:solidFill>
            </a:rPr>
            <a:t> is required</a:t>
          </a:r>
          <a:endParaRPr lang="en-AU" sz="1600" b="1">
            <a:solidFill>
              <a:sysClr val="windowText" lastClr="000000"/>
            </a:solidFill>
          </a:endParaRPr>
        </a:p>
      </xdr:txBody>
    </xdr:sp>
    <xdr:clientData/>
  </xdr:twoCellAnchor>
  <xdr:twoCellAnchor>
    <xdr:from>
      <xdr:col>16</xdr:col>
      <xdr:colOff>0</xdr:colOff>
      <xdr:row>28</xdr:row>
      <xdr:rowOff>43541</xdr:rowOff>
    </xdr:from>
    <xdr:to>
      <xdr:col>21</xdr:col>
      <xdr:colOff>356507</xdr:colOff>
      <xdr:row>37</xdr:row>
      <xdr:rowOff>122464</xdr:rowOff>
    </xdr:to>
    <xdr:sp macro="" textlink="">
      <xdr:nvSpPr>
        <xdr:cNvPr id="20" name="Call-out: Line 19">
          <a:extLst>
            <a:ext uri="{FF2B5EF4-FFF2-40B4-BE49-F238E27FC236}">
              <a16:creationId xmlns:a16="http://schemas.microsoft.com/office/drawing/2014/main" id="{B30B3D21-F325-4355-B5DA-CE30209BD367}"/>
            </a:ext>
          </a:extLst>
        </xdr:cNvPr>
        <xdr:cNvSpPr/>
      </xdr:nvSpPr>
      <xdr:spPr>
        <a:xfrm>
          <a:off x="9334500" y="5513612"/>
          <a:ext cx="3418114" cy="1793423"/>
        </a:xfrm>
        <a:prstGeom prst="borderCallout1">
          <a:avLst>
            <a:gd name="adj1" fmla="val 49942"/>
            <a:gd name="adj2" fmla="val 100456"/>
            <a:gd name="adj3" fmla="val 79561"/>
            <a:gd name="adj4" fmla="val 122167"/>
          </a:avLst>
        </a:prstGeom>
        <a:solidFill>
          <a:sysClr val="window" lastClr="FFFFFF"/>
        </a:solid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Default inputs will be provided once the Plant</a:t>
          </a:r>
          <a:r>
            <a:rPr lang="en-AU" sz="1600" b="1" baseline="0">
              <a:solidFill>
                <a:sysClr val="windowText" lastClr="000000"/>
              </a:solidFill>
            </a:rPr>
            <a:t> Category has been selected from the dropdown above.</a:t>
          </a:r>
        </a:p>
        <a:p>
          <a:pPr algn="ctr"/>
          <a:r>
            <a:rPr lang="en-AU" sz="1600" b="1" baseline="0">
              <a:solidFill>
                <a:sysClr val="windowText" lastClr="000000"/>
              </a:solidFill>
            </a:rPr>
            <a:t>Delivery Agency may overwrite the formulas in these cells to provide their adjusted values</a:t>
          </a:r>
          <a:endParaRPr lang="en-AU" sz="1600" b="1">
            <a:solidFill>
              <a:sysClr val="windowText" lastClr="000000"/>
            </a:solidFill>
          </a:endParaRPr>
        </a:p>
      </xdr:txBody>
    </xdr:sp>
    <xdr:clientData/>
  </xdr:twoCellAnchor>
  <xdr:twoCellAnchor>
    <xdr:from>
      <xdr:col>15</xdr:col>
      <xdr:colOff>451757</xdr:colOff>
      <xdr:row>9</xdr:row>
      <xdr:rowOff>84365</xdr:rowOff>
    </xdr:from>
    <xdr:to>
      <xdr:col>23</xdr:col>
      <xdr:colOff>136071</xdr:colOff>
      <xdr:row>13</xdr:row>
      <xdr:rowOff>179615</xdr:rowOff>
    </xdr:to>
    <xdr:sp macro="" textlink="">
      <xdr:nvSpPr>
        <xdr:cNvPr id="21" name="Oval 20">
          <a:extLst>
            <a:ext uri="{FF2B5EF4-FFF2-40B4-BE49-F238E27FC236}">
              <a16:creationId xmlns:a16="http://schemas.microsoft.com/office/drawing/2014/main" id="{3441CE70-9B3E-4827-841D-F8C7511631A8}"/>
            </a:ext>
          </a:extLst>
        </xdr:cNvPr>
        <xdr:cNvSpPr/>
      </xdr:nvSpPr>
      <xdr:spPr>
        <a:xfrm>
          <a:off x="9173936" y="1934936"/>
          <a:ext cx="4582885" cy="857250"/>
        </a:xfrm>
        <a:prstGeom prst="ellipse">
          <a:avLst/>
        </a:prstGeom>
        <a:no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39</xdr:col>
      <xdr:colOff>372835</xdr:colOff>
      <xdr:row>3</xdr:row>
      <xdr:rowOff>70757</xdr:rowOff>
    </xdr:from>
    <xdr:to>
      <xdr:col>43</xdr:col>
      <xdr:colOff>359227</xdr:colOff>
      <xdr:row>9</xdr:row>
      <xdr:rowOff>32655</xdr:rowOff>
    </xdr:to>
    <xdr:sp macro="" textlink="">
      <xdr:nvSpPr>
        <xdr:cNvPr id="22" name="Call-out: Line 21">
          <a:extLst>
            <a:ext uri="{FF2B5EF4-FFF2-40B4-BE49-F238E27FC236}">
              <a16:creationId xmlns:a16="http://schemas.microsoft.com/office/drawing/2014/main" id="{72854994-55C8-47A1-8BE9-6C4DCDAF350A}"/>
            </a:ext>
          </a:extLst>
        </xdr:cNvPr>
        <xdr:cNvSpPr/>
      </xdr:nvSpPr>
      <xdr:spPr>
        <a:xfrm>
          <a:off x="23790728" y="778328"/>
          <a:ext cx="2435678" cy="1104898"/>
        </a:xfrm>
        <a:prstGeom prst="borderCallout1">
          <a:avLst>
            <a:gd name="adj1" fmla="val 47131"/>
            <a:gd name="adj2" fmla="val -416"/>
            <a:gd name="adj3" fmla="val 40971"/>
            <a:gd name="adj4" fmla="val -40269"/>
          </a:avLst>
        </a:prstGeom>
        <a:solidFill>
          <a:sysClr val="window" lastClr="FFFFFF"/>
        </a:solid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Date Delivery Agency undertakes</a:t>
          </a:r>
          <a:r>
            <a:rPr lang="en-AU" sz="1600" b="1" baseline="0">
              <a:solidFill>
                <a:sysClr val="windowText" lastClr="000000"/>
              </a:solidFill>
            </a:rPr>
            <a:t> rate development</a:t>
          </a:r>
          <a:endParaRPr lang="en-AU" sz="1600" b="1">
            <a:solidFill>
              <a:sysClr val="windowText" lastClr="000000"/>
            </a:solidFill>
          </a:endParaRPr>
        </a:p>
      </xdr:txBody>
    </xdr:sp>
    <xdr:clientData/>
  </xdr:twoCellAnchor>
  <xdr:twoCellAnchor>
    <xdr:from>
      <xdr:col>33</xdr:col>
      <xdr:colOff>566055</xdr:colOff>
      <xdr:row>10</xdr:row>
      <xdr:rowOff>32655</xdr:rowOff>
    </xdr:from>
    <xdr:to>
      <xdr:col>38</xdr:col>
      <xdr:colOff>476249</xdr:colOff>
      <xdr:row>20</xdr:row>
      <xdr:rowOff>136071</xdr:rowOff>
    </xdr:to>
    <xdr:sp macro="" textlink="">
      <xdr:nvSpPr>
        <xdr:cNvPr id="23" name="Call-out: Line 22">
          <a:extLst>
            <a:ext uri="{FF2B5EF4-FFF2-40B4-BE49-F238E27FC236}">
              <a16:creationId xmlns:a16="http://schemas.microsoft.com/office/drawing/2014/main" id="{529E892C-6C6A-4088-B0C2-EFB187083162}"/>
            </a:ext>
          </a:extLst>
        </xdr:cNvPr>
        <xdr:cNvSpPr/>
      </xdr:nvSpPr>
      <xdr:spPr>
        <a:xfrm>
          <a:off x="20310019" y="2073726"/>
          <a:ext cx="2971801" cy="2008416"/>
        </a:xfrm>
        <a:prstGeom prst="borderCallout1">
          <a:avLst>
            <a:gd name="adj1" fmla="val 47131"/>
            <a:gd name="adj2" fmla="val -416"/>
            <a:gd name="adj3" fmla="val -8371"/>
            <a:gd name="adj4" fmla="val -37522"/>
          </a:avLst>
        </a:prstGeom>
        <a:solidFill>
          <a:sysClr val="window" lastClr="FFFFFF"/>
        </a:solid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Delivery Agency selects the plant category from the dropdown list. Where the plant category is</a:t>
          </a:r>
          <a:r>
            <a:rPr lang="en-AU" sz="1600" b="1" baseline="0">
              <a:solidFill>
                <a:sysClr val="windowText" lastClr="000000"/>
              </a:solidFill>
            </a:rPr>
            <a:t> not included in the Benchmarked Rates list, Select 'Other' and input the new category in the field provided</a:t>
          </a:r>
          <a:endParaRPr lang="en-AU" sz="1600" b="1">
            <a:solidFill>
              <a:sysClr val="windowText" lastClr="000000"/>
            </a:solidFill>
          </a:endParaRPr>
        </a:p>
      </xdr:txBody>
    </xdr:sp>
    <xdr:clientData/>
  </xdr:twoCellAnchor>
  <xdr:twoCellAnchor>
    <xdr:from>
      <xdr:col>12</xdr:col>
      <xdr:colOff>204108</xdr:colOff>
      <xdr:row>2</xdr:row>
      <xdr:rowOff>68036</xdr:rowOff>
    </xdr:from>
    <xdr:to>
      <xdr:col>17</xdr:col>
      <xdr:colOff>560615</xdr:colOff>
      <xdr:row>8</xdr:row>
      <xdr:rowOff>187780</xdr:rowOff>
    </xdr:to>
    <xdr:sp macro="" textlink="">
      <xdr:nvSpPr>
        <xdr:cNvPr id="24" name="Call-out: Line 23">
          <a:extLst>
            <a:ext uri="{FF2B5EF4-FFF2-40B4-BE49-F238E27FC236}">
              <a16:creationId xmlns:a16="http://schemas.microsoft.com/office/drawing/2014/main" id="{114B82AC-9D4C-464C-B325-9200D4343F62}"/>
            </a:ext>
          </a:extLst>
        </xdr:cNvPr>
        <xdr:cNvSpPr/>
      </xdr:nvSpPr>
      <xdr:spPr>
        <a:xfrm>
          <a:off x="7089322" y="585107"/>
          <a:ext cx="3418114" cy="1262744"/>
        </a:xfrm>
        <a:prstGeom prst="borderCallout1">
          <a:avLst>
            <a:gd name="adj1" fmla="val 49942"/>
            <a:gd name="adj2" fmla="val 100456"/>
            <a:gd name="adj3" fmla="val 109733"/>
            <a:gd name="adj4" fmla="val 116196"/>
          </a:avLst>
        </a:prstGeom>
        <a:solidFill>
          <a:sysClr val="window" lastClr="FFFFFF"/>
        </a:solidFill>
        <a:ln w="571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600" b="1">
              <a:solidFill>
                <a:sysClr val="windowText" lastClr="000000"/>
              </a:solidFill>
            </a:rPr>
            <a:t>Provide a description of the Plant being submitted and the number of plant that have been included when</a:t>
          </a:r>
          <a:r>
            <a:rPr lang="en-AU" sz="1600" b="1" baseline="0">
              <a:solidFill>
                <a:sysClr val="windowText" lastClr="000000"/>
              </a:solidFill>
            </a:rPr>
            <a:t> providing inputs to the calculator</a:t>
          </a:r>
          <a:endParaRPr lang="en-AU" sz="16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370241</xdr:colOff>
      <xdr:row>16</xdr:row>
      <xdr:rowOff>171450</xdr:rowOff>
    </xdr:from>
    <xdr:to>
      <xdr:col>5</xdr:col>
      <xdr:colOff>5020796</xdr:colOff>
      <xdr:row>16</xdr:row>
      <xdr:rowOff>838200</xdr:rowOff>
    </xdr:to>
    <xdr:grpSp>
      <xdr:nvGrpSpPr>
        <xdr:cNvPr id="7" name="Group 6">
          <a:extLst>
            <a:ext uri="{FF2B5EF4-FFF2-40B4-BE49-F238E27FC236}">
              <a16:creationId xmlns:a16="http://schemas.microsoft.com/office/drawing/2014/main" id="{B7C0A45B-13D0-4220-8AAE-2941101BF7CE}"/>
            </a:ext>
          </a:extLst>
        </xdr:cNvPr>
        <xdr:cNvGrpSpPr/>
      </xdr:nvGrpSpPr>
      <xdr:grpSpPr>
        <a:xfrm>
          <a:off x="7568420" y="8844643"/>
          <a:ext cx="4564830" cy="0"/>
          <a:chOff x="28853897" y="7296190"/>
          <a:chExt cx="4030372" cy="777840"/>
        </a:xfrm>
      </xdr:grpSpPr>
      <xdr:sp macro="" textlink="">
        <xdr:nvSpPr>
          <xdr:cNvPr id="8" name="Rectangle 7">
            <a:extLst>
              <a:ext uri="{FF2B5EF4-FFF2-40B4-BE49-F238E27FC236}">
                <a16:creationId xmlns:a16="http://schemas.microsoft.com/office/drawing/2014/main" id="{0E798DBD-6269-FB7C-EA4D-545191B2429D}"/>
              </a:ext>
            </a:extLst>
          </xdr:cNvPr>
          <xdr:cNvSpPr/>
        </xdr:nvSpPr>
        <xdr:spPr>
          <a:xfrm>
            <a:off x="28877419" y="7305675"/>
            <a:ext cx="965200" cy="768160"/>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9" name="TextBox 8">
            <a:extLst>
              <a:ext uri="{FF2B5EF4-FFF2-40B4-BE49-F238E27FC236}">
                <a16:creationId xmlns:a16="http://schemas.microsoft.com/office/drawing/2014/main" id="{C1590237-5BDE-0855-1FBC-0771B4BE6D6B}"/>
              </a:ext>
            </a:extLst>
          </xdr:cNvPr>
          <xdr:cNvSpPr txBox="1"/>
        </xdr:nvSpPr>
        <xdr:spPr>
          <a:xfrm>
            <a:off x="28853897" y="7478399"/>
            <a:ext cx="1020472" cy="513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t>5.25%</a:t>
            </a:r>
          </a:p>
        </xdr:txBody>
      </xdr:sp>
      <xdr:sp macro="" textlink="">
        <xdr:nvSpPr>
          <xdr:cNvPr id="10" name="TextBox 9">
            <a:extLst>
              <a:ext uri="{FF2B5EF4-FFF2-40B4-BE49-F238E27FC236}">
                <a16:creationId xmlns:a16="http://schemas.microsoft.com/office/drawing/2014/main" id="{13B435B3-4C16-8584-CFCF-4E2AD01A2014}"/>
              </a:ext>
            </a:extLst>
          </xdr:cNvPr>
          <xdr:cNvSpPr txBox="1"/>
        </xdr:nvSpPr>
        <xdr:spPr>
          <a:xfrm>
            <a:off x="29880719" y="7502525"/>
            <a:ext cx="238585" cy="232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a:t>
            </a:r>
          </a:p>
        </xdr:txBody>
      </xdr:sp>
      <xdr:grpSp>
        <xdr:nvGrpSpPr>
          <xdr:cNvPr id="11" name="Group 10">
            <a:extLst>
              <a:ext uri="{FF2B5EF4-FFF2-40B4-BE49-F238E27FC236}">
                <a16:creationId xmlns:a16="http://schemas.microsoft.com/office/drawing/2014/main" id="{B092C5EF-36D4-AC18-2519-25CBF0A0BD72}"/>
              </a:ext>
            </a:extLst>
          </xdr:cNvPr>
          <xdr:cNvGrpSpPr/>
        </xdr:nvGrpSpPr>
        <xdr:grpSpPr>
          <a:xfrm>
            <a:off x="30160119" y="7296190"/>
            <a:ext cx="2724150" cy="777840"/>
            <a:chOff x="10372725" y="6597544"/>
            <a:chExt cx="1415757" cy="812906"/>
          </a:xfrm>
        </xdr:grpSpPr>
        <xdr:sp macro="" textlink="">
          <xdr:nvSpPr>
            <xdr:cNvPr id="12" name="Rectangle 11">
              <a:extLst>
                <a:ext uri="{FF2B5EF4-FFF2-40B4-BE49-F238E27FC236}">
                  <a16:creationId xmlns:a16="http://schemas.microsoft.com/office/drawing/2014/main" id="{EEA22A5A-AB67-FBE5-9DEA-3D78C6FF78F0}"/>
                </a:ext>
              </a:extLst>
            </xdr:cNvPr>
            <xdr:cNvSpPr/>
          </xdr:nvSpPr>
          <xdr:spPr>
            <a:xfrm>
              <a:off x="10372725" y="6600825"/>
              <a:ext cx="1415757"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3" name="TextBox 12">
              <a:extLst>
                <a:ext uri="{FF2B5EF4-FFF2-40B4-BE49-F238E27FC236}">
                  <a16:creationId xmlns:a16="http://schemas.microsoft.com/office/drawing/2014/main" id="{132F34EF-BE50-6784-3421-316171A865FD}"/>
                </a:ext>
              </a:extLst>
            </xdr:cNvPr>
            <xdr:cNvSpPr txBox="1"/>
          </xdr:nvSpPr>
          <xdr:spPr>
            <a:xfrm>
              <a:off x="10469461" y="6597544"/>
              <a:ext cx="1223317" cy="7845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AU" sz="1400" b="1"/>
                <a:t>F1 + F2 + F3 + F4 + V1 + V2 + V3 + V4 + V5 + V6</a:t>
              </a:r>
            </a:p>
          </xdr:txBody>
        </xdr:sp>
      </xdr:grpSp>
    </xdr:grpSp>
    <xdr:clientData/>
  </xdr:twoCellAnchor>
  <xdr:twoCellAnchor>
    <xdr:from>
      <xdr:col>5</xdr:col>
      <xdr:colOff>363105</xdr:colOff>
      <xdr:row>19</xdr:row>
      <xdr:rowOff>479171</xdr:rowOff>
    </xdr:from>
    <xdr:to>
      <xdr:col>5</xdr:col>
      <xdr:colOff>4481080</xdr:colOff>
      <xdr:row>19</xdr:row>
      <xdr:rowOff>1083541</xdr:rowOff>
    </xdr:to>
    <xdr:grpSp>
      <xdr:nvGrpSpPr>
        <xdr:cNvPr id="24" name="Group 23">
          <a:extLst>
            <a:ext uri="{FF2B5EF4-FFF2-40B4-BE49-F238E27FC236}">
              <a16:creationId xmlns:a16="http://schemas.microsoft.com/office/drawing/2014/main" id="{EE6A0864-AE99-43C6-895F-3D72ACC5E717}"/>
            </a:ext>
          </a:extLst>
        </xdr:cNvPr>
        <xdr:cNvGrpSpPr/>
      </xdr:nvGrpSpPr>
      <xdr:grpSpPr>
        <a:xfrm>
          <a:off x="7561284" y="9582350"/>
          <a:ext cx="4117975" cy="604370"/>
          <a:chOff x="10434250" y="8858906"/>
          <a:chExt cx="3205316" cy="828019"/>
        </a:xfrm>
      </xdr:grpSpPr>
      <xdr:sp macro="" textlink="">
        <xdr:nvSpPr>
          <xdr:cNvPr id="25" name="Rectangle 24">
            <a:extLst>
              <a:ext uri="{FF2B5EF4-FFF2-40B4-BE49-F238E27FC236}">
                <a16:creationId xmlns:a16="http://schemas.microsoft.com/office/drawing/2014/main" id="{2B0B1982-1ABC-D957-2C0A-5800D14B3E81}"/>
              </a:ext>
            </a:extLst>
          </xdr:cNvPr>
          <xdr:cNvSpPr/>
        </xdr:nvSpPr>
        <xdr:spPr>
          <a:xfrm>
            <a:off x="10460094" y="8871717"/>
            <a:ext cx="893707" cy="815208"/>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26" name="TextBox 25">
            <a:extLst>
              <a:ext uri="{FF2B5EF4-FFF2-40B4-BE49-F238E27FC236}">
                <a16:creationId xmlns:a16="http://schemas.microsoft.com/office/drawing/2014/main" id="{7B250E3A-6103-4088-A1AB-A5BAAC532814}"/>
              </a:ext>
            </a:extLst>
          </xdr:cNvPr>
          <xdr:cNvSpPr txBox="1"/>
        </xdr:nvSpPr>
        <xdr:spPr>
          <a:xfrm>
            <a:off x="10434250" y="9092965"/>
            <a:ext cx="1002358" cy="589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dk1"/>
                </a:solidFill>
                <a:effectLst/>
                <a:latin typeface="+mn-lt"/>
                <a:ea typeface="+mn-ea"/>
                <a:cs typeface="+mn-cs"/>
              </a:rPr>
              <a:t>Consumption</a:t>
            </a:r>
            <a:endParaRPr lang="en-AU" sz="1400" b="1"/>
          </a:p>
        </xdr:txBody>
      </xdr:sp>
      <xdr:sp macro="" textlink="">
        <xdr:nvSpPr>
          <xdr:cNvPr id="27" name="TextBox 26">
            <a:extLst>
              <a:ext uri="{FF2B5EF4-FFF2-40B4-BE49-F238E27FC236}">
                <a16:creationId xmlns:a16="http://schemas.microsoft.com/office/drawing/2014/main" id="{ABC361FB-F6B5-D875-8C58-5390F7E5A262}"/>
              </a:ext>
            </a:extLst>
          </xdr:cNvPr>
          <xdr:cNvSpPr txBox="1"/>
        </xdr:nvSpPr>
        <xdr:spPr>
          <a:xfrm>
            <a:off x="11368908" y="9089809"/>
            <a:ext cx="234043" cy="420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x</a:t>
            </a:r>
          </a:p>
        </xdr:txBody>
      </xdr:sp>
      <xdr:sp macro="" textlink="">
        <xdr:nvSpPr>
          <xdr:cNvPr id="28" name="Rectangle 27">
            <a:extLst>
              <a:ext uri="{FF2B5EF4-FFF2-40B4-BE49-F238E27FC236}">
                <a16:creationId xmlns:a16="http://schemas.microsoft.com/office/drawing/2014/main" id="{028926A8-12F2-75D5-C136-FD7FAAED80BA}"/>
              </a:ext>
            </a:extLst>
          </xdr:cNvPr>
          <xdr:cNvSpPr/>
        </xdr:nvSpPr>
        <xdr:spPr>
          <a:xfrm>
            <a:off x="11595539" y="8858906"/>
            <a:ext cx="884511" cy="818494"/>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29" name="TextBox 28">
            <a:extLst>
              <a:ext uri="{FF2B5EF4-FFF2-40B4-BE49-F238E27FC236}">
                <a16:creationId xmlns:a16="http://schemas.microsoft.com/office/drawing/2014/main" id="{2B5032CD-AAEA-D8D8-5BE2-2BF2EEB18D94}"/>
              </a:ext>
            </a:extLst>
          </xdr:cNvPr>
          <xdr:cNvSpPr txBox="1"/>
        </xdr:nvSpPr>
        <xdr:spPr>
          <a:xfrm>
            <a:off x="11610621" y="9096930"/>
            <a:ext cx="851959" cy="391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t>Utilisation</a:t>
            </a:r>
          </a:p>
        </xdr:txBody>
      </xdr:sp>
      <xdr:sp macro="" textlink="">
        <xdr:nvSpPr>
          <xdr:cNvPr id="30" name="TextBox 29">
            <a:extLst>
              <a:ext uri="{FF2B5EF4-FFF2-40B4-BE49-F238E27FC236}">
                <a16:creationId xmlns:a16="http://schemas.microsoft.com/office/drawing/2014/main" id="{38999677-4CAB-2149-B507-C372DA41C054}"/>
              </a:ext>
            </a:extLst>
          </xdr:cNvPr>
          <xdr:cNvSpPr txBox="1"/>
        </xdr:nvSpPr>
        <xdr:spPr>
          <a:xfrm>
            <a:off x="12484852" y="9107904"/>
            <a:ext cx="234043" cy="420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x</a:t>
            </a:r>
          </a:p>
        </xdr:txBody>
      </xdr:sp>
      <xdr:sp macro="" textlink="">
        <xdr:nvSpPr>
          <xdr:cNvPr id="31" name="Rectangle 30">
            <a:extLst>
              <a:ext uri="{FF2B5EF4-FFF2-40B4-BE49-F238E27FC236}">
                <a16:creationId xmlns:a16="http://schemas.microsoft.com/office/drawing/2014/main" id="{E9CC3452-4DE3-E976-C91C-B4112FB317A2}"/>
              </a:ext>
            </a:extLst>
          </xdr:cNvPr>
          <xdr:cNvSpPr/>
        </xdr:nvSpPr>
        <xdr:spPr>
          <a:xfrm>
            <a:off x="12708739" y="8861862"/>
            <a:ext cx="880240" cy="815537"/>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32" name="TextBox 31">
            <a:extLst>
              <a:ext uri="{FF2B5EF4-FFF2-40B4-BE49-F238E27FC236}">
                <a16:creationId xmlns:a16="http://schemas.microsoft.com/office/drawing/2014/main" id="{FD5577A5-E4D4-75F2-5607-1C47171C360D}"/>
              </a:ext>
            </a:extLst>
          </xdr:cNvPr>
          <xdr:cNvSpPr txBox="1"/>
        </xdr:nvSpPr>
        <xdr:spPr>
          <a:xfrm>
            <a:off x="12811623" y="9114738"/>
            <a:ext cx="827943" cy="338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baseline="0">
                <a:solidFill>
                  <a:schemeClr val="dk1"/>
                </a:solidFill>
                <a:effectLst/>
                <a:latin typeface="+mn-lt"/>
                <a:ea typeface="+mn-ea"/>
                <a:cs typeface="+mn-cs"/>
              </a:rPr>
              <a:t>$Cost / L</a:t>
            </a:r>
            <a:endParaRPr lang="en-AU" sz="1400" b="1"/>
          </a:p>
        </xdr:txBody>
      </xdr:sp>
    </xdr:grpSp>
    <xdr:clientData/>
  </xdr:twoCellAnchor>
  <xdr:twoCellAnchor>
    <xdr:from>
      <xdr:col>5</xdr:col>
      <xdr:colOff>118918</xdr:colOff>
      <xdr:row>21</xdr:row>
      <xdr:rowOff>299898</xdr:rowOff>
    </xdr:from>
    <xdr:to>
      <xdr:col>5</xdr:col>
      <xdr:colOff>4914006</xdr:colOff>
      <xdr:row>21</xdr:row>
      <xdr:rowOff>1281767</xdr:rowOff>
    </xdr:to>
    <xdr:grpSp>
      <xdr:nvGrpSpPr>
        <xdr:cNvPr id="33" name="Group 32">
          <a:extLst>
            <a:ext uri="{FF2B5EF4-FFF2-40B4-BE49-F238E27FC236}">
              <a16:creationId xmlns:a16="http://schemas.microsoft.com/office/drawing/2014/main" id="{FB475C71-E19F-4399-A914-4A6F715A7F7D}"/>
            </a:ext>
          </a:extLst>
        </xdr:cNvPr>
        <xdr:cNvGrpSpPr/>
      </xdr:nvGrpSpPr>
      <xdr:grpSpPr>
        <a:xfrm>
          <a:off x="7317097" y="12178934"/>
          <a:ext cx="4795088" cy="981869"/>
          <a:chOff x="10405234" y="13245115"/>
          <a:chExt cx="3399344" cy="819739"/>
        </a:xfrm>
      </xdr:grpSpPr>
      <xdr:sp macro="" textlink="">
        <xdr:nvSpPr>
          <xdr:cNvPr id="34" name="Rectangle 33">
            <a:extLst>
              <a:ext uri="{FF2B5EF4-FFF2-40B4-BE49-F238E27FC236}">
                <a16:creationId xmlns:a16="http://schemas.microsoft.com/office/drawing/2014/main" id="{40EC30B8-4FC9-A30F-FA24-354400CF14E2}"/>
              </a:ext>
            </a:extLst>
          </xdr:cNvPr>
          <xdr:cNvSpPr/>
        </xdr:nvSpPr>
        <xdr:spPr>
          <a:xfrm>
            <a:off x="10405234" y="13245115"/>
            <a:ext cx="3399344" cy="819739"/>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cxnSp macro="">
        <xdr:nvCxnSpPr>
          <xdr:cNvPr id="35" name="Straight Connector 34">
            <a:extLst>
              <a:ext uri="{FF2B5EF4-FFF2-40B4-BE49-F238E27FC236}">
                <a16:creationId xmlns:a16="http://schemas.microsoft.com/office/drawing/2014/main" id="{56FEF10D-BD4B-96A6-A8CF-114A5D59FD79}"/>
              </a:ext>
            </a:extLst>
          </xdr:cNvPr>
          <xdr:cNvCxnSpPr/>
        </xdr:nvCxnSpPr>
        <xdr:spPr>
          <a:xfrm>
            <a:off x="10677960" y="13672637"/>
            <a:ext cx="3087538" cy="8321"/>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36" name="Rectangle 35">
            <a:extLst>
              <a:ext uri="{FF2B5EF4-FFF2-40B4-BE49-F238E27FC236}">
                <a16:creationId xmlns:a16="http://schemas.microsoft.com/office/drawing/2014/main" id="{DCC986B4-A51B-5219-9FF3-72032D0FED52}"/>
              </a:ext>
            </a:extLst>
          </xdr:cNvPr>
          <xdr:cNvSpPr/>
        </xdr:nvSpPr>
        <xdr:spPr>
          <a:xfrm>
            <a:off x="11490718" y="13720321"/>
            <a:ext cx="935205" cy="293982"/>
          </a:xfrm>
          <a:prstGeom prst="rect">
            <a:avLst/>
          </a:prstGeom>
          <a:solidFill>
            <a:srgbClr val="7030A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effectLst/>
                <a:latin typeface="+mn-lt"/>
                <a:ea typeface="+mn-ea"/>
                <a:cs typeface="+mn-cs"/>
              </a:rPr>
              <a:t>Plant Life Hrs</a:t>
            </a:r>
            <a:endParaRPr lang="en-AU" sz="800" b="1">
              <a:solidFill>
                <a:schemeClr val="bg1"/>
              </a:solidFill>
              <a:effectLst/>
            </a:endParaRPr>
          </a:p>
        </xdr:txBody>
      </xdr:sp>
      <xdr:sp macro="" textlink="">
        <xdr:nvSpPr>
          <xdr:cNvPr id="37" name="TextBox 36">
            <a:extLst>
              <a:ext uri="{FF2B5EF4-FFF2-40B4-BE49-F238E27FC236}">
                <a16:creationId xmlns:a16="http://schemas.microsoft.com/office/drawing/2014/main" id="{FD9EE072-6863-07E5-3D78-1D9AD99CD055}"/>
              </a:ext>
            </a:extLst>
          </xdr:cNvPr>
          <xdr:cNvSpPr txBox="1"/>
        </xdr:nvSpPr>
        <xdr:spPr>
          <a:xfrm>
            <a:off x="10794649" y="13371635"/>
            <a:ext cx="1975519" cy="300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0.25Hrs   x  240 days   x  $</a:t>
            </a:r>
            <a:r>
              <a:rPr lang="en-AU" sz="1400" b="1" baseline="0"/>
              <a:t>Labour   x</a:t>
            </a:r>
            <a:endParaRPr lang="en-AU" sz="1400" b="1"/>
          </a:p>
        </xdr:txBody>
      </xdr:sp>
      <xdr:sp macro="" textlink="">
        <xdr:nvSpPr>
          <xdr:cNvPr id="38" name="Rectangle 37">
            <a:extLst>
              <a:ext uri="{FF2B5EF4-FFF2-40B4-BE49-F238E27FC236}">
                <a16:creationId xmlns:a16="http://schemas.microsoft.com/office/drawing/2014/main" id="{5F50AE08-3532-9049-0B87-45E663D7F29C}"/>
              </a:ext>
            </a:extLst>
          </xdr:cNvPr>
          <xdr:cNvSpPr/>
        </xdr:nvSpPr>
        <xdr:spPr>
          <a:xfrm>
            <a:off x="12752522" y="13356396"/>
            <a:ext cx="961689" cy="297716"/>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ysClr val="windowText" lastClr="000000"/>
                </a:solidFill>
              </a:rPr>
              <a:t>Plant Life Yrs</a:t>
            </a:r>
          </a:p>
        </xdr:txBody>
      </xdr:sp>
    </xdr:grpSp>
    <xdr:clientData/>
  </xdr:twoCellAnchor>
  <xdr:twoCellAnchor>
    <xdr:from>
      <xdr:col>5</xdr:col>
      <xdr:colOff>451369</xdr:colOff>
      <xdr:row>23</xdr:row>
      <xdr:rowOff>282952</xdr:rowOff>
    </xdr:from>
    <xdr:to>
      <xdr:col>5</xdr:col>
      <xdr:colOff>4701886</xdr:colOff>
      <xdr:row>23</xdr:row>
      <xdr:rowOff>1246909</xdr:rowOff>
    </xdr:to>
    <xdr:grpSp>
      <xdr:nvGrpSpPr>
        <xdr:cNvPr id="39" name="Group 38">
          <a:extLst>
            <a:ext uri="{FF2B5EF4-FFF2-40B4-BE49-F238E27FC236}">
              <a16:creationId xmlns:a16="http://schemas.microsoft.com/office/drawing/2014/main" id="{2CF16F2B-984A-4311-A42A-42C472049835}"/>
            </a:ext>
          </a:extLst>
        </xdr:cNvPr>
        <xdr:cNvGrpSpPr/>
      </xdr:nvGrpSpPr>
      <xdr:grpSpPr>
        <a:xfrm>
          <a:off x="7649548" y="14937845"/>
          <a:ext cx="4250517" cy="963957"/>
          <a:chOff x="10459532" y="14325011"/>
          <a:chExt cx="2989768" cy="819739"/>
        </a:xfrm>
      </xdr:grpSpPr>
      <xdr:sp macro="" textlink="">
        <xdr:nvSpPr>
          <xdr:cNvPr id="40" name="Rectangle 39">
            <a:extLst>
              <a:ext uri="{FF2B5EF4-FFF2-40B4-BE49-F238E27FC236}">
                <a16:creationId xmlns:a16="http://schemas.microsoft.com/office/drawing/2014/main" id="{6F1F1C89-AD52-DE0C-44DD-085995136092}"/>
              </a:ext>
            </a:extLst>
          </xdr:cNvPr>
          <xdr:cNvSpPr/>
        </xdr:nvSpPr>
        <xdr:spPr>
          <a:xfrm>
            <a:off x="10459532" y="14325011"/>
            <a:ext cx="2989768" cy="819739"/>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41" name="Rectangle 40">
            <a:extLst>
              <a:ext uri="{FF2B5EF4-FFF2-40B4-BE49-F238E27FC236}">
                <a16:creationId xmlns:a16="http://schemas.microsoft.com/office/drawing/2014/main" id="{1C1FB36D-E955-4546-9EBF-2D913A0EAB3C}"/>
              </a:ext>
            </a:extLst>
          </xdr:cNvPr>
          <xdr:cNvSpPr/>
        </xdr:nvSpPr>
        <xdr:spPr>
          <a:xfrm>
            <a:off x="10543860" y="14402027"/>
            <a:ext cx="809155" cy="270510"/>
          </a:xfrm>
          <a:prstGeom prst="rect">
            <a:avLst/>
          </a:prstGeom>
          <a:solidFill>
            <a:srgbClr val="00206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Purchase Price</a:t>
            </a:r>
          </a:p>
        </xdr:txBody>
      </xdr:sp>
      <xdr:cxnSp macro="">
        <xdr:nvCxnSpPr>
          <xdr:cNvPr id="42" name="Straight Connector 41">
            <a:extLst>
              <a:ext uri="{FF2B5EF4-FFF2-40B4-BE49-F238E27FC236}">
                <a16:creationId xmlns:a16="http://schemas.microsoft.com/office/drawing/2014/main" id="{F23C70CB-A47D-E0DF-07AC-5D389A168832}"/>
              </a:ext>
            </a:extLst>
          </xdr:cNvPr>
          <xdr:cNvCxnSpPr/>
        </xdr:nvCxnSpPr>
        <xdr:spPr>
          <a:xfrm flipV="1">
            <a:off x="10537091" y="14744700"/>
            <a:ext cx="2512159" cy="5537"/>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43" name="Rectangle 42">
            <a:extLst>
              <a:ext uri="{FF2B5EF4-FFF2-40B4-BE49-F238E27FC236}">
                <a16:creationId xmlns:a16="http://schemas.microsoft.com/office/drawing/2014/main" id="{2A8CB1EC-920B-2684-555A-51BE097E6F2B}"/>
              </a:ext>
            </a:extLst>
          </xdr:cNvPr>
          <xdr:cNvSpPr/>
        </xdr:nvSpPr>
        <xdr:spPr>
          <a:xfrm>
            <a:off x="11507907" y="14799984"/>
            <a:ext cx="817245" cy="270510"/>
          </a:xfrm>
          <a:prstGeom prst="rect">
            <a:avLst/>
          </a:prstGeom>
          <a:solidFill>
            <a:srgbClr val="7030A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effectLst/>
                <a:latin typeface="+mn-lt"/>
                <a:ea typeface="+mn-ea"/>
                <a:cs typeface="+mn-cs"/>
              </a:rPr>
              <a:t>Plant Life Hrs</a:t>
            </a:r>
            <a:endParaRPr lang="en-AU" sz="800" b="1">
              <a:solidFill>
                <a:schemeClr val="bg1"/>
              </a:solidFill>
              <a:effectLst/>
            </a:endParaRPr>
          </a:p>
        </xdr:txBody>
      </xdr:sp>
      <xdr:sp macro="" textlink="">
        <xdr:nvSpPr>
          <xdr:cNvPr id="44" name="TextBox 43">
            <a:extLst>
              <a:ext uri="{FF2B5EF4-FFF2-40B4-BE49-F238E27FC236}">
                <a16:creationId xmlns:a16="http://schemas.microsoft.com/office/drawing/2014/main" id="{AF232D3A-117B-D401-8CAA-9A2196D158D2}"/>
              </a:ext>
            </a:extLst>
          </xdr:cNvPr>
          <xdr:cNvSpPr txBox="1"/>
        </xdr:nvSpPr>
        <xdr:spPr>
          <a:xfrm>
            <a:off x="11454690" y="14351300"/>
            <a:ext cx="754810" cy="368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       </a:t>
            </a:r>
            <a:r>
              <a:rPr lang="en-AU" sz="1400" b="1"/>
              <a:t>%</a:t>
            </a:r>
            <a:r>
              <a:rPr lang="en-AU" sz="1100" b="1"/>
              <a:t>  </a:t>
            </a:r>
          </a:p>
        </xdr:txBody>
      </xdr:sp>
      <xdr:sp macro="" textlink="">
        <xdr:nvSpPr>
          <xdr:cNvPr id="45" name="TextBox 44">
            <a:extLst>
              <a:ext uri="{FF2B5EF4-FFF2-40B4-BE49-F238E27FC236}">
                <a16:creationId xmlns:a16="http://schemas.microsoft.com/office/drawing/2014/main" id="{B074DBEA-AE20-E521-DF04-BDB89F64EB59}"/>
              </a:ext>
            </a:extLst>
          </xdr:cNvPr>
          <xdr:cNvSpPr txBox="1"/>
        </xdr:nvSpPr>
        <xdr:spPr>
          <a:xfrm>
            <a:off x="11936389" y="14398646"/>
            <a:ext cx="238730" cy="257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a:t>
            </a:r>
          </a:p>
        </xdr:txBody>
      </xdr:sp>
      <xdr:sp macro="" textlink="">
        <xdr:nvSpPr>
          <xdr:cNvPr id="46" name="Rectangle 45">
            <a:extLst>
              <a:ext uri="{FF2B5EF4-FFF2-40B4-BE49-F238E27FC236}">
                <a16:creationId xmlns:a16="http://schemas.microsoft.com/office/drawing/2014/main" id="{E2DC36C5-FD79-6564-4B46-E441EDDD0640}"/>
              </a:ext>
            </a:extLst>
          </xdr:cNvPr>
          <xdr:cNvSpPr/>
        </xdr:nvSpPr>
        <xdr:spPr>
          <a:xfrm>
            <a:off x="12215399" y="14408883"/>
            <a:ext cx="817245" cy="270510"/>
          </a:xfrm>
          <a:prstGeom prst="rect">
            <a:avLst/>
          </a:prstGeom>
          <a:solidFill>
            <a:srgbClr val="FFC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ysClr val="windowText" lastClr="000000"/>
                </a:solidFill>
              </a:rPr>
              <a:t>Plant Life Yrs</a:t>
            </a:r>
          </a:p>
        </xdr:txBody>
      </xdr:sp>
    </xdr:grpSp>
    <xdr:clientData/>
  </xdr:twoCellAnchor>
  <xdr:twoCellAnchor>
    <xdr:from>
      <xdr:col>4</xdr:col>
      <xdr:colOff>418597</xdr:colOff>
      <xdr:row>12</xdr:row>
      <xdr:rowOff>63501</xdr:rowOff>
    </xdr:from>
    <xdr:to>
      <xdr:col>4</xdr:col>
      <xdr:colOff>4171951</xdr:colOff>
      <xdr:row>12</xdr:row>
      <xdr:rowOff>704851</xdr:rowOff>
    </xdr:to>
    <xdr:grpSp>
      <xdr:nvGrpSpPr>
        <xdr:cNvPr id="59" name="Group 58">
          <a:extLst>
            <a:ext uri="{FF2B5EF4-FFF2-40B4-BE49-F238E27FC236}">
              <a16:creationId xmlns:a16="http://schemas.microsoft.com/office/drawing/2014/main" id="{5E9590AC-A87F-425B-AF7E-A83AFA897B4D}"/>
            </a:ext>
          </a:extLst>
        </xdr:cNvPr>
        <xdr:cNvGrpSpPr/>
      </xdr:nvGrpSpPr>
      <xdr:grpSpPr>
        <a:xfrm>
          <a:off x="3044776" y="4717144"/>
          <a:ext cx="3753354" cy="641350"/>
          <a:chOff x="10329405" y="1730004"/>
          <a:chExt cx="3164887" cy="813171"/>
        </a:xfrm>
      </xdr:grpSpPr>
      <xdr:grpSp>
        <xdr:nvGrpSpPr>
          <xdr:cNvPr id="60" name="Group 59">
            <a:extLst>
              <a:ext uri="{FF2B5EF4-FFF2-40B4-BE49-F238E27FC236}">
                <a16:creationId xmlns:a16="http://schemas.microsoft.com/office/drawing/2014/main" id="{BC2ACB0C-1A90-4A71-26D9-8C9AE0ECB2CA}"/>
              </a:ext>
            </a:extLst>
          </xdr:cNvPr>
          <xdr:cNvGrpSpPr/>
        </xdr:nvGrpSpPr>
        <xdr:grpSpPr>
          <a:xfrm>
            <a:off x="10329405" y="1733550"/>
            <a:ext cx="2151458" cy="809625"/>
            <a:chOff x="10329405" y="1733550"/>
            <a:chExt cx="2151458" cy="809625"/>
          </a:xfrm>
        </xdr:grpSpPr>
        <xdr:sp macro="" textlink="">
          <xdr:nvSpPr>
            <xdr:cNvPr id="64" name="Rectangle 63">
              <a:extLst>
                <a:ext uri="{FF2B5EF4-FFF2-40B4-BE49-F238E27FC236}">
                  <a16:creationId xmlns:a16="http://schemas.microsoft.com/office/drawing/2014/main" id="{0ED4709F-05A4-9369-9547-604BEDA01801}"/>
                </a:ext>
              </a:extLst>
            </xdr:cNvPr>
            <xdr:cNvSpPr/>
          </xdr:nvSpPr>
          <xdr:spPr>
            <a:xfrm>
              <a:off x="10329405" y="1733550"/>
              <a:ext cx="2151458"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65" name="Rectangle 64">
              <a:extLst>
                <a:ext uri="{FF2B5EF4-FFF2-40B4-BE49-F238E27FC236}">
                  <a16:creationId xmlns:a16="http://schemas.microsoft.com/office/drawing/2014/main" id="{A19646DB-01A7-C862-6C2C-C0B35D4D405B}"/>
                </a:ext>
              </a:extLst>
            </xdr:cNvPr>
            <xdr:cNvSpPr/>
          </xdr:nvSpPr>
          <xdr:spPr>
            <a:xfrm>
              <a:off x="10418664" y="1791516"/>
              <a:ext cx="923622" cy="256791"/>
            </a:xfrm>
            <a:prstGeom prst="rect">
              <a:avLst/>
            </a:prstGeom>
            <a:solidFill>
              <a:srgbClr val="00206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Purchase Price</a:t>
              </a:r>
            </a:p>
          </xdr:txBody>
        </xdr:sp>
        <xdr:sp macro="" textlink="">
          <xdr:nvSpPr>
            <xdr:cNvPr id="66" name="Rectangle 65">
              <a:extLst>
                <a:ext uri="{FF2B5EF4-FFF2-40B4-BE49-F238E27FC236}">
                  <a16:creationId xmlns:a16="http://schemas.microsoft.com/office/drawing/2014/main" id="{5E1D609A-0CF4-7DC9-ED54-B484CA86EE14}"/>
                </a:ext>
              </a:extLst>
            </xdr:cNvPr>
            <xdr:cNvSpPr/>
          </xdr:nvSpPr>
          <xdr:spPr>
            <a:xfrm>
              <a:off x="11576681" y="1792604"/>
              <a:ext cx="817245" cy="27051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Residual Value</a:t>
              </a:r>
            </a:p>
          </xdr:txBody>
        </xdr:sp>
        <xdr:sp macro="" textlink="">
          <xdr:nvSpPr>
            <xdr:cNvPr id="67" name="TextBox 66">
              <a:extLst>
                <a:ext uri="{FF2B5EF4-FFF2-40B4-BE49-F238E27FC236}">
                  <a16:creationId xmlns:a16="http://schemas.microsoft.com/office/drawing/2014/main" id="{EF8EC4C6-CA68-1360-C86A-57322714174A}"/>
                </a:ext>
              </a:extLst>
            </xdr:cNvPr>
            <xdr:cNvSpPr txBox="1"/>
          </xdr:nvSpPr>
          <xdr:spPr>
            <a:xfrm>
              <a:off x="11363919" y="1787978"/>
              <a:ext cx="23404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a:t>
              </a:r>
            </a:p>
          </xdr:txBody>
        </xdr:sp>
        <xdr:cxnSp macro="">
          <xdr:nvCxnSpPr>
            <xdr:cNvPr id="68" name="Straight Connector 67">
              <a:extLst>
                <a:ext uri="{FF2B5EF4-FFF2-40B4-BE49-F238E27FC236}">
                  <a16:creationId xmlns:a16="http://schemas.microsoft.com/office/drawing/2014/main" id="{A374653F-DFF7-17C2-E4B1-8D9EAE677F59}"/>
                </a:ext>
              </a:extLst>
            </xdr:cNvPr>
            <xdr:cNvCxnSpPr/>
          </xdr:nvCxnSpPr>
          <xdr:spPr>
            <a:xfrm flipV="1">
              <a:off x="10393498" y="2142792"/>
              <a:ext cx="1970530" cy="3053"/>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69" name="Rectangle 68">
              <a:extLst>
                <a:ext uri="{FF2B5EF4-FFF2-40B4-BE49-F238E27FC236}">
                  <a16:creationId xmlns:a16="http://schemas.microsoft.com/office/drawing/2014/main" id="{E93CA1D4-AA80-56B8-C05D-BBB4AF6F9CEA}"/>
                </a:ext>
              </a:extLst>
            </xdr:cNvPr>
            <xdr:cNvSpPr/>
          </xdr:nvSpPr>
          <xdr:spPr>
            <a:xfrm>
              <a:off x="10966264" y="2214787"/>
              <a:ext cx="1002486" cy="263138"/>
            </a:xfrm>
            <a:prstGeom prst="rect">
              <a:avLst/>
            </a:prstGeom>
            <a:solidFill>
              <a:srgbClr val="7030A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effectLst/>
                  <a:latin typeface="+mn-lt"/>
                  <a:ea typeface="+mn-ea"/>
                  <a:cs typeface="+mn-cs"/>
                </a:rPr>
                <a:t>Plant Life Hrs</a:t>
              </a:r>
              <a:endParaRPr lang="en-AU" sz="800" b="1">
                <a:solidFill>
                  <a:schemeClr val="bg1"/>
                </a:solidFill>
                <a:effectLst/>
              </a:endParaRPr>
            </a:p>
          </xdr:txBody>
        </xdr:sp>
      </xdr:grpSp>
      <xdr:sp macro="" textlink="">
        <xdr:nvSpPr>
          <xdr:cNvPr id="61" name="Rectangle 60">
            <a:extLst>
              <a:ext uri="{FF2B5EF4-FFF2-40B4-BE49-F238E27FC236}">
                <a16:creationId xmlns:a16="http://schemas.microsoft.com/office/drawing/2014/main" id="{5309896D-FF51-2EB2-241D-58082D18E1E7}"/>
              </a:ext>
            </a:extLst>
          </xdr:cNvPr>
          <xdr:cNvSpPr/>
        </xdr:nvSpPr>
        <xdr:spPr>
          <a:xfrm>
            <a:off x="12691605" y="1730004"/>
            <a:ext cx="784813"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62" name="TextBox 61">
            <a:extLst>
              <a:ext uri="{FF2B5EF4-FFF2-40B4-BE49-F238E27FC236}">
                <a16:creationId xmlns:a16="http://schemas.microsoft.com/office/drawing/2014/main" id="{3640EC07-5BB5-5F63-4BA0-9E7D4C05B093}"/>
              </a:ext>
            </a:extLst>
          </xdr:cNvPr>
          <xdr:cNvSpPr txBox="1"/>
        </xdr:nvSpPr>
        <xdr:spPr>
          <a:xfrm>
            <a:off x="12924966" y="1999059"/>
            <a:ext cx="569326" cy="283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33%</a:t>
            </a:r>
          </a:p>
        </xdr:txBody>
      </xdr:sp>
      <xdr:sp macro="" textlink="">
        <xdr:nvSpPr>
          <xdr:cNvPr id="63" name="TextBox 62">
            <a:extLst>
              <a:ext uri="{FF2B5EF4-FFF2-40B4-BE49-F238E27FC236}">
                <a16:creationId xmlns:a16="http://schemas.microsoft.com/office/drawing/2014/main" id="{EDCB4E52-8CAD-BC1C-F3F3-F7BD00622D51}"/>
              </a:ext>
            </a:extLst>
          </xdr:cNvPr>
          <xdr:cNvSpPr txBox="1"/>
        </xdr:nvSpPr>
        <xdr:spPr>
          <a:xfrm>
            <a:off x="12458752" y="1992935"/>
            <a:ext cx="23404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a:t>
            </a:r>
          </a:p>
        </xdr:txBody>
      </xdr:sp>
    </xdr:grpSp>
    <xdr:clientData/>
  </xdr:twoCellAnchor>
  <xdr:twoCellAnchor>
    <xdr:from>
      <xdr:col>4</xdr:col>
      <xdr:colOff>615552</xdr:colOff>
      <xdr:row>15</xdr:row>
      <xdr:rowOff>118358</xdr:rowOff>
    </xdr:from>
    <xdr:to>
      <xdr:col>4</xdr:col>
      <xdr:colOff>3561013</xdr:colOff>
      <xdr:row>15</xdr:row>
      <xdr:rowOff>669690</xdr:rowOff>
    </xdr:to>
    <xdr:grpSp>
      <xdr:nvGrpSpPr>
        <xdr:cNvPr id="204" name="Group 203">
          <a:extLst>
            <a:ext uri="{FF2B5EF4-FFF2-40B4-BE49-F238E27FC236}">
              <a16:creationId xmlns:a16="http://schemas.microsoft.com/office/drawing/2014/main" id="{30CEDE79-BD9C-396B-726A-7D1D6DD04006}"/>
            </a:ext>
          </a:extLst>
        </xdr:cNvPr>
        <xdr:cNvGrpSpPr/>
      </xdr:nvGrpSpPr>
      <xdr:grpSpPr>
        <a:xfrm>
          <a:off x="3241731" y="8024108"/>
          <a:ext cx="2945461" cy="551332"/>
          <a:chOff x="2989723" y="5592583"/>
          <a:chExt cx="4184161" cy="610249"/>
        </a:xfrm>
      </xdr:grpSpPr>
      <xdr:grpSp>
        <xdr:nvGrpSpPr>
          <xdr:cNvPr id="71" name="Group 70">
            <a:extLst>
              <a:ext uri="{FF2B5EF4-FFF2-40B4-BE49-F238E27FC236}">
                <a16:creationId xmlns:a16="http://schemas.microsoft.com/office/drawing/2014/main" id="{59D102AA-0539-41A6-AD8E-6337E041285E}"/>
              </a:ext>
            </a:extLst>
          </xdr:cNvPr>
          <xdr:cNvGrpSpPr/>
        </xdr:nvGrpSpPr>
        <xdr:grpSpPr>
          <a:xfrm>
            <a:off x="2989723" y="5592583"/>
            <a:ext cx="4184161" cy="610249"/>
            <a:chOff x="2765813" y="6160987"/>
            <a:chExt cx="2510352" cy="692646"/>
          </a:xfrm>
        </xdr:grpSpPr>
        <xdr:grpSp>
          <xdr:nvGrpSpPr>
            <xdr:cNvPr id="72" name="Group 71">
              <a:extLst>
                <a:ext uri="{FF2B5EF4-FFF2-40B4-BE49-F238E27FC236}">
                  <a16:creationId xmlns:a16="http://schemas.microsoft.com/office/drawing/2014/main" id="{D2C885E6-58F6-10DF-D895-991F0CF41468}"/>
                </a:ext>
              </a:extLst>
            </xdr:cNvPr>
            <xdr:cNvGrpSpPr/>
          </xdr:nvGrpSpPr>
          <xdr:grpSpPr>
            <a:xfrm>
              <a:off x="2765813" y="6160987"/>
              <a:ext cx="2510352" cy="692646"/>
              <a:chOff x="10372166" y="6605611"/>
              <a:chExt cx="1533650" cy="803021"/>
            </a:xfrm>
          </xdr:grpSpPr>
          <xdr:sp macro="" textlink="">
            <xdr:nvSpPr>
              <xdr:cNvPr id="74" name="Rectangle 73">
                <a:extLst>
                  <a:ext uri="{FF2B5EF4-FFF2-40B4-BE49-F238E27FC236}">
                    <a16:creationId xmlns:a16="http://schemas.microsoft.com/office/drawing/2014/main" id="{DCD276B1-FA94-260C-5870-BCF6C5D162E4}"/>
                  </a:ext>
                </a:extLst>
              </xdr:cNvPr>
              <xdr:cNvSpPr/>
            </xdr:nvSpPr>
            <xdr:spPr>
              <a:xfrm>
                <a:off x="10372166" y="6605611"/>
                <a:ext cx="1533650"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75" name="TextBox 74">
                <a:extLst>
                  <a:ext uri="{FF2B5EF4-FFF2-40B4-BE49-F238E27FC236}">
                    <a16:creationId xmlns:a16="http://schemas.microsoft.com/office/drawing/2014/main" id="{FBF26903-5DE0-938F-7B5C-93768DAA19CD}"/>
                  </a:ext>
                </a:extLst>
              </xdr:cNvPr>
              <xdr:cNvSpPr txBox="1"/>
            </xdr:nvSpPr>
            <xdr:spPr>
              <a:xfrm>
                <a:off x="10930311" y="6661286"/>
                <a:ext cx="775940" cy="277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a:t>$</a:t>
                </a:r>
                <a:r>
                  <a:rPr lang="en-AU" sz="1100" b="1" baseline="0"/>
                  <a:t> Insurance</a:t>
                </a:r>
                <a:endParaRPr lang="en-AU" sz="1100" b="1"/>
              </a:p>
            </xdr:txBody>
          </xdr:sp>
        </xdr:grpSp>
        <xdr:sp macro="" textlink="">
          <xdr:nvSpPr>
            <xdr:cNvPr id="73" name="Rectangle 72">
              <a:extLst>
                <a:ext uri="{FF2B5EF4-FFF2-40B4-BE49-F238E27FC236}">
                  <a16:creationId xmlns:a16="http://schemas.microsoft.com/office/drawing/2014/main" id="{3C580ABE-F6C1-A021-BAB5-47B18E4FCC4C}"/>
                </a:ext>
              </a:extLst>
            </xdr:cNvPr>
            <xdr:cNvSpPr/>
          </xdr:nvSpPr>
          <xdr:spPr>
            <a:xfrm>
              <a:off x="3470433" y="6534027"/>
              <a:ext cx="1153016" cy="278496"/>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xnSp macro="">
        <xdr:nvCxnSpPr>
          <xdr:cNvPr id="76" name="Straight Connector 75">
            <a:extLst>
              <a:ext uri="{FF2B5EF4-FFF2-40B4-BE49-F238E27FC236}">
                <a16:creationId xmlns:a16="http://schemas.microsoft.com/office/drawing/2014/main" id="{9F7FF2C3-10FF-4960-98B8-7F80E9E71A33}"/>
              </a:ext>
            </a:extLst>
          </xdr:cNvPr>
          <xdr:cNvCxnSpPr/>
        </xdr:nvCxnSpPr>
        <xdr:spPr>
          <a:xfrm>
            <a:off x="3544483" y="5863523"/>
            <a:ext cx="3197288" cy="1054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104029</xdr:colOff>
      <xdr:row>16</xdr:row>
      <xdr:rowOff>228600</xdr:rowOff>
    </xdr:from>
    <xdr:to>
      <xdr:col>4</xdr:col>
      <xdr:colOff>4578351</xdr:colOff>
      <xdr:row>16</xdr:row>
      <xdr:rowOff>882650</xdr:rowOff>
    </xdr:to>
    <xdr:grpSp>
      <xdr:nvGrpSpPr>
        <xdr:cNvPr id="252" name="Group 251">
          <a:extLst>
            <a:ext uri="{FF2B5EF4-FFF2-40B4-BE49-F238E27FC236}">
              <a16:creationId xmlns:a16="http://schemas.microsoft.com/office/drawing/2014/main" id="{62F5B203-778D-E0FB-385D-B1730B08DE58}"/>
            </a:ext>
          </a:extLst>
        </xdr:cNvPr>
        <xdr:cNvGrpSpPr/>
      </xdr:nvGrpSpPr>
      <xdr:grpSpPr>
        <a:xfrm>
          <a:off x="2730208" y="8844643"/>
          <a:ext cx="4464797" cy="0"/>
          <a:chOff x="2812303" y="6530975"/>
          <a:chExt cx="4560047" cy="698500"/>
        </a:xfrm>
      </xdr:grpSpPr>
      <xdr:sp macro="" textlink="">
        <xdr:nvSpPr>
          <xdr:cNvPr id="78" name="TextBox 77">
            <a:extLst>
              <a:ext uri="{FF2B5EF4-FFF2-40B4-BE49-F238E27FC236}">
                <a16:creationId xmlns:a16="http://schemas.microsoft.com/office/drawing/2014/main" id="{8F21C305-62A5-4903-919D-ADA8A03C0943}"/>
              </a:ext>
            </a:extLst>
          </xdr:cNvPr>
          <xdr:cNvSpPr txBox="1"/>
        </xdr:nvSpPr>
        <xdr:spPr>
          <a:xfrm>
            <a:off x="5760558" y="6763310"/>
            <a:ext cx="214420" cy="409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x</a:t>
            </a:r>
          </a:p>
        </xdr:txBody>
      </xdr:sp>
      <xdr:grpSp>
        <xdr:nvGrpSpPr>
          <xdr:cNvPr id="228" name="Group 227">
            <a:extLst>
              <a:ext uri="{FF2B5EF4-FFF2-40B4-BE49-F238E27FC236}">
                <a16:creationId xmlns:a16="http://schemas.microsoft.com/office/drawing/2014/main" id="{6DD5DB2E-2BAD-F671-47C8-6E585D3BF754}"/>
              </a:ext>
            </a:extLst>
          </xdr:cNvPr>
          <xdr:cNvGrpSpPr/>
        </xdr:nvGrpSpPr>
        <xdr:grpSpPr>
          <a:xfrm>
            <a:off x="2809128" y="6534150"/>
            <a:ext cx="4563222" cy="695325"/>
            <a:chOff x="2869453" y="6645275"/>
            <a:chExt cx="4701863" cy="624039"/>
          </a:xfrm>
        </xdr:grpSpPr>
        <xdr:grpSp>
          <xdr:nvGrpSpPr>
            <xdr:cNvPr id="218" name="Group 217">
              <a:extLst>
                <a:ext uri="{FF2B5EF4-FFF2-40B4-BE49-F238E27FC236}">
                  <a16:creationId xmlns:a16="http://schemas.microsoft.com/office/drawing/2014/main" id="{67362287-E07B-442F-98D5-CAF90386980E}"/>
                </a:ext>
              </a:extLst>
            </xdr:cNvPr>
            <xdr:cNvGrpSpPr/>
          </xdr:nvGrpSpPr>
          <xdr:grpSpPr>
            <a:xfrm>
              <a:off x="3067050" y="6648450"/>
              <a:ext cx="4504266" cy="620864"/>
              <a:chOff x="7337745" y="9231071"/>
              <a:chExt cx="2685823" cy="787018"/>
            </a:xfrm>
          </xdr:grpSpPr>
          <xdr:grpSp>
            <xdr:nvGrpSpPr>
              <xdr:cNvPr id="219" name="Group 218">
                <a:extLst>
                  <a:ext uri="{FF2B5EF4-FFF2-40B4-BE49-F238E27FC236}">
                    <a16:creationId xmlns:a16="http://schemas.microsoft.com/office/drawing/2014/main" id="{515C9A25-F67F-BB5D-1CAF-E1A021D2F72B}"/>
                  </a:ext>
                </a:extLst>
              </xdr:cNvPr>
              <xdr:cNvGrpSpPr/>
            </xdr:nvGrpSpPr>
            <xdr:grpSpPr>
              <a:xfrm>
                <a:off x="7337745" y="9231071"/>
                <a:ext cx="2685823" cy="787018"/>
                <a:chOff x="33332591" y="7318367"/>
                <a:chExt cx="2685823" cy="787018"/>
              </a:xfrm>
            </xdr:grpSpPr>
            <xdr:sp macro="" textlink="">
              <xdr:nvSpPr>
                <xdr:cNvPr id="221" name="Rectangle 220">
                  <a:extLst>
                    <a:ext uri="{FF2B5EF4-FFF2-40B4-BE49-F238E27FC236}">
                      <a16:creationId xmlns:a16="http://schemas.microsoft.com/office/drawing/2014/main" id="{2DA53DB0-7DE4-9F1B-A5DB-B1DDC16CFFA5}"/>
                    </a:ext>
                  </a:extLst>
                </xdr:cNvPr>
                <xdr:cNvSpPr/>
              </xdr:nvSpPr>
              <xdr:spPr>
                <a:xfrm>
                  <a:off x="33332591" y="7319460"/>
                  <a:ext cx="604654" cy="771039"/>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u="none">
                      <a:solidFill>
                        <a:sysClr val="windowText" lastClr="000000"/>
                      </a:solidFill>
                    </a:rPr>
                    <a:t>Depot</a:t>
                  </a:r>
                  <a:r>
                    <a:rPr lang="en-AU" sz="1100" b="1" u="none" baseline="0">
                      <a:solidFill>
                        <a:sysClr val="windowText" lastClr="000000"/>
                      </a:solidFill>
                    </a:rPr>
                    <a:t> </a:t>
                  </a:r>
                  <a:r>
                    <a:rPr lang="en-AU" sz="1100" b="1" baseline="0">
                      <a:solidFill>
                        <a:sysClr val="windowText" lastClr="000000"/>
                      </a:solidFill>
                    </a:rPr>
                    <a:t>Annual Operational Costs</a:t>
                  </a:r>
                  <a:r>
                    <a:rPr lang="en-AU" sz="1100" b="1" i="0" u="none" strike="noStrike">
                      <a:solidFill>
                        <a:schemeClr val="lt1"/>
                      </a:solidFill>
                      <a:effectLst/>
                      <a:latin typeface="+mn-lt"/>
                      <a:ea typeface="+mn-ea"/>
                      <a:cs typeface="+mn-cs"/>
                    </a:rPr>
                    <a:t> </a:t>
                  </a:r>
                  <a:endParaRPr lang="en-AU" sz="1100" b="1">
                    <a:solidFill>
                      <a:sysClr val="windowText" lastClr="000000"/>
                    </a:solidFill>
                  </a:endParaRPr>
                </a:p>
              </xdr:txBody>
            </xdr:sp>
            <xdr:sp macro="" textlink="">
              <xdr:nvSpPr>
                <xdr:cNvPr id="222" name="TextBox 221">
                  <a:extLst>
                    <a:ext uri="{FF2B5EF4-FFF2-40B4-BE49-F238E27FC236}">
                      <a16:creationId xmlns:a16="http://schemas.microsoft.com/office/drawing/2014/main" id="{6FB3D198-EAFE-EC7A-D6A6-7F2DAF74FEE2}"/>
                    </a:ext>
                  </a:extLst>
                </xdr:cNvPr>
                <xdr:cNvSpPr txBox="1"/>
              </xdr:nvSpPr>
              <xdr:spPr>
                <a:xfrm>
                  <a:off x="33958736" y="7559050"/>
                  <a:ext cx="132571" cy="324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x</a:t>
                  </a:r>
                </a:p>
              </xdr:txBody>
            </xdr:sp>
            <xdr:sp macro="" textlink="">
              <xdr:nvSpPr>
                <xdr:cNvPr id="223" name="Rectangle 222">
                  <a:extLst>
                    <a:ext uri="{FF2B5EF4-FFF2-40B4-BE49-F238E27FC236}">
                      <a16:creationId xmlns:a16="http://schemas.microsoft.com/office/drawing/2014/main" id="{B60BA8F6-D668-882D-D521-89DE89A38F07}"/>
                    </a:ext>
                  </a:extLst>
                </xdr:cNvPr>
                <xdr:cNvSpPr/>
              </xdr:nvSpPr>
              <xdr:spPr>
                <a:xfrm>
                  <a:off x="34112372" y="7318367"/>
                  <a:ext cx="802524" cy="770614"/>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AU" sz="1100" b="1">
                    <a:solidFill>
                      <a:sysClr val="windowText" lastClr="000000"/>
                    </a:solidFill>
                  </a:endParaRPr>
                </a:p>
              </xdr:txBody>
            </xdr:sp>
            <xdr:sp macro="" textlink="">
              <xdr:nvSpPr>
                <xdr:cNvPr id="224" name="Rectangle 223">
                  <a:extLst>
                    <a:ext uri="{FF2B5EF4-FFF2-40B4-BE49-F238E27FC236}">
                      <a16:creationId xmlns:a16="http://schemas.microsoft.com/office/drawing/2014/main" id="{A4863898-DC48-EC0B-7D60-B34EE75C3FA2}"/>
                    </a:ext>
                  </a:extLst>
                </xdr:cNvPr>
                <xdr:cNvSpPr/>
              </xdr:nvSpPr>
              <xdr:spPr>
                <a:xfrm>
                  <a:off x="34191096" y="7362901"/>
                  <a:ext cx="616334" cy="293436"/>
                </a:xfrm>
                <a:prstGeom prst="rect">
                  <a:avLst/>
                </a:prstGeom>
                <a:solidFill>
                  <a:srgbClr val="922B2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Plant Written Down Value</a:t>
                  </a:r>
                </a:p>
              </xdr:txBody>
            </xdr:sp>
            <xdr:sp macro="" textlink="">
              <xdr:nvSpPr>
                <xdr:cNvPr id="225" name="Rectangle 224">
                  <a:extLst>
                    <a:ext uri="{FF2B5EF4-FFF2-40B4-BE49-F238E27FC236}">
                      <a16:creationId xmlns:a16="http://schemas.microsoft.com/office/drawing/2014/main" id="{504A2EA8-4894-1439-77AA-35A637CE4D32}"/>
                    </a:ext>
                  </a:extLst>
                </xdr:cNvPr>
                <xdr:cNvSpPr/>
              </xdr:nvSpPr>
              <xdr:spPr>
                <a:xfrm>
                  <a:off x="34194409" y="7752737"/>
                  <a:ext cx="616334" cy="293436"/>
                </a:xfrm>
                <a:prstGeom prst="rect">
                  <a:avLst/>
                </a:prstGeom>
                <a:solidFill>
                  <a:schemeClr val="accent1">
                    <a:lumMod val="5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Fleet Written Down Value</a:t>
                  </a:r>
                </a:p>
              </xdr:txBody>
            </xdr:sp>
            <xdr:sp macro="" textlink="">
              <xdr:nvSpPr>
                <xdr:cNvPr id="226" name="Freeform 49">
                  <a:extLst>
                    <a:ext uri="{FF2B5EF4-FFF2-40B4-BE49-F238E27FC236}">
                      <a16:creationId xmlns:a16="http://schemas.microsoft.com/office/drawing/2014/main" id="{2074EDF2-CF8C-FB6D-EA74-AF0164FCF663}"/>
                    </a:ext>
                  </a:extLst>
                </xdr:cNvPr>
                <xdr:cNvSpPr/>
              </xdr:nvSpPr>
              <xdr:spPr>
                <a:xfrm flipH="1">
                  <a:off x="34960565" y="7461479"/>
                  <a:ext cx="69444" cy="519860"/>
                </a:xfrm>
                <a:custGeom>
                  <a:avLst/>
                  <a:gdLst>
                    <a:gd name="connsiteX0" fmla="*/ 85914 w 85914"/>
                    <a:gd name="connsiteY0" fmla="*/ 0 h 495300"/>
                    <a:gd name="connsiteX1" fmla="*/ 189 w 85914"/>
                    <a:gd name="connsiteY1" fmla="*/ 242887 h 495300"/>
                    <a:gd name="connsiteX2" fmla="*/ 66864 w 85914"/>
                    <a:gd name="connsiteY2" fmla="*/ 495300 h 495300"/>
                  </a:gdLst>
                  <a:ahLst/>
                  <a:cxnLst>
                    <a:cxn ang="0">
                      <a:pos x="connsiteX0" y="connsiteY0"/>
                    </a:cxn>
                    <a:cxn ang="0">
                      <a:pos x="connsiteX1" y="connsiteY1"/>
                    </a:cxn>
                    <a:cxn ang="0">
                      <a:pos x="connsiteX2" y="connsiteY2"/>
                    </a:cxn>
                  </a:cxnLst>
                  <a:rect l="l" t="t" r="r" b="b"/>
                  <a:pathLst>
                    <a:path w="85914" h="495300">
                      <a:moveTo>
                        <a:pt x="85914" y="0"/>
                      </a:moveTo>
                      <a:cubicBezTo>
                        <a:pt x="44639" y="80168"/>
                        <a:pt x="3364" y="160337"/>
                        <a:pt x="189" y="242887"/>
                      </a:cubicBezTo>
                      <a:cubicBezTo>
                        <a:pt x="-2986" y="325437"/>
                        <a:pt x="34320" y="424656"/>
                        <a:pt x="66864" y="495300"/>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227" name="Rectangle 226">
                  <a:extLst>
                    <a:ext uri="{FF2B5EF4-FFF2-40B4-BE49-F238E27FC236}">
                      <a16:creationId xmlns:a16="http://schemas.microsoft.com/office/drawing/2014/main" id="{173F7C72-3F19-2FB8-833B-D89408891F89}"/>
                    </a:ext>
                  </a:extLst>
                </xdr:cNvPr>
                <xdr:cNvSpPr/>
              </xdr:nvSpPr>
              <xdr:spPr>
                <a:xfrm>
                  <a:off x="35201146" y="7323112"/>
                  <a:ext cx="817268" cy="782273"/>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grpSp>
          <xdr:cxnSp macro="">
            <xdr:nvCxnSpPr>
              <xdr:cNvPr id="220" name="Straight Connector 219">
                <a:extLst>
                  <a:ext uri="{FF2B5EF4-FFF2-40B4-BE49-F238E27FC236}">
                    <a16:creationId xmlns:a16="http://schemas.microsoft.com/office/drawing/2014/main" id="{2DA0B9B7-B108-908B-F382-66B43E926218}"/>
                  </a:ext>
                </a:extLst>
              </xdr:cNvPr>
              <xdr:cNvCxnSpPr/>
            </xdr:nvCxnSpPr>
            <xdr:spPr>
              <a:xfrm flipV="1">
                <a:off x="8150605" y="9605543"/>
                <a:ext cx="728480" cy="8325"/>
              </a:xfrm>
              <a:prstGeom prst="line">
                <a:avLst/>
              </a:prstGeom>
              <a:ln w="12700"/>
            </xdr:spPr>
            <xdr:style>
              <a:lnRef idx="1">
                <a:schemeClr val="dk1"/>
              </a:lnRef>
              <a:fillRef idx="0">
                <a:schemeClr val="dk1"/>
              </a:fillRef>
              <a:effectRef idx="0">
                <a:schemeClr val="dk1"/>
              </a:effectRef>
              <a:fontRef idx="minor">
                <a:schemeClr val="tx1"/>
              </a:fontRef>
            </xdr:style>
          </xdr:cxnSp>
        </xdr:grpSp>
        <xdr:sp macro="" textlink="">
          <xdr:nvSpPr>
            <xdr:cNvPr id="77" name="Freeform 49">
              <a:extLst>
                <a:ext uri="{FF2B5EF4-FFF2-40B4-BE49-F238E27FC236}">
                  <a16:creationId xmlns:a16="http://schemas.microsoft.com/office/drawing/2014/main" id="{522C9F81-D80A-43B0-869C-7717CFB5C928}"/>
                </a:ext>
              </a:extLst>
            </xdr:cNvPr>
            <xdr:cNvSpPr/>
          </xdr:nvSpPr>
          <xdr:spPr>
            <a:xfrm>
              <a:off x="2869453" y="6731858"/>
              <a:ext cx="83907" cy="490940"/>
            </a:xfrm>
            <a:custGeom>
              <a:avLst/>
              <a:gdLst>
                <a:gd name="connsiteX0" fmla="*/ 85914 w 85914"/>
                <a:gd name="connsiteY0" fmla="*/ 0 h 495300"/>
                <a:gd name="connsiteX1" fmla="*/ 189 w 85914"/>
                <a:gd name="connsiteY1" fmla="*/ 242887 h 495300"/>
                <a:gd name="connsiteX2" fmla="*/ 66864 w 85914"/>
                <a:gd name="connsiteY2" fmla="*/ 495300 h 495300"/>
              </a:gdLst>
              <a:ahLst/>
              <a:cxnLst>
                <a:cxn ang="0">
                  <a:pos x="connsiteX0" y="connsiteY0"/>
                </a:cxn>
                <a:cxn ang="0">
                  <a:pos x="connsiteX1" y="connsiteY1"/>
                </a:cxn>
                <a:cxn ang="0">
                  <a:pos x="connsiteX2" y="connsiteY2"/>
                </a:cxn>
              </a:cxnLst>
              <a:rect l="l" t="t" r="r" b="b"/>
              <a:pathLst>
                <a:path w="85914" h="495300">
                  <a:moveTo>
                    <a:pt x="85914" y="0"/>
                  </a:moveTo>
                  <a:cubicBezTo>
                    <a:pt x="44639" y="80168"/>
                    <a:pt x="3364" y="160337"/>
                    <a:pt x="189" y="242887"/>
                  </a:cubicBezTo>
                  <a:cubicBezTo>
                    <a:pt x="-2986" y="325437"/>
                    <a:pt x="34320" y="424656"/>
                    <a:pt x="66864" y="495300"/>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79" name="Rectangle 78">
              <a:extLst>
                <a:ext uri="{FF2B5EF4-FFF2-40B4-BE49-F238E27FC236}">
                  <a16:creationId xmlns:a16="http://schemas.microsoft.com/office/drawing/2014/main" id="{159E2B98-5168-4D31-B084-15C1717DB21F}"/>
                </a:ext>
              </a:extLst>
            </xdr:cNvPr>
            <xdr:cNvSpPr/>
          </xdr:nvSpPr>
          <xdr:spPr>
            <a:xfrm>
              <a:off x="6305109" y="6789246"/>
              <a:ext cx="1218584" cy="306239"/>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grpSp>
    <xdr:clientData/>
  </xdr:twoCellAnchor>
  <xdr:twoCellAnchor>
    <xdr:from>
      <xdr:col>4</xdr:col>
      <xdr:colOff>169459</xdr:colOff>
      <xdr:row>17</xdr:row>
      <xdr:rowOff>225426</xdr:rowOff>
    </xdr:from>
    <xdr:to>
      <xdr:col>4</xdr:col>
      <xdr:colOff>4457700</xdr:colOff>
      <xdr:row>17</xdr:row>
      <xdr:rowOff>894972</xdr:rowOff>
    </xdr:to>
    <xdr:grpSp>
      <xdr:nvGrpSpPr>
        <xdr:cNvPr id="251" name="Group 250">
          <a:extLst>
            <a:ext uri="{FF2B5EF4-FFF2-40B4-BE49-F238E27FC236}">
              <a16:creationId xmlns:a16="http://schemas.microsoft.com/office/drawing/2014/main" id="{7DB01B61-310D-4100-A3A6-F58F4B0B1925}"/>
            </a:ext>
          </a:extLst>
        </xdr:cNvPr>
        <xdr:cNvGrpSpPr/>
      </xdr:nvGrpSpPr>
      <xdr:grpSpPr>
        <a:xfrm>
          <a:off x="2795638" y="8844643"/>
          <a:ext cx="4288241" cy="0"/>
          <a:chOff x="3084109" y="7467601"/>
          <a:chExt cx="4288241" cy="669546"/>
        </a:xfrm>
      </xdr:grpSpPr>
      <xdr:sp macro="" textlink="">
        <xdr:nvSpPr>
          <xdr:cNvPr id="91" name="TextBox 90">
            <a:extLst>
              <a:ext uri="{FF2B5EF4-FFF2-40B4-BE49-F238E27FC236}">
                <a16:creationId xmlns:a16="http://schemas.microsoft.com/office/drawing/2014/main" id="{E7F63C95-6CFE-4280-95A8-A5CB4E693672}"/>
              </a:ext>
            </a:extLst>
          </xdr:cNvPr>
          <xdr:cNvSpPr txBox="1"/>
        </xdr:nvSpPr>
        <xdr:spPr>
          <a:xfrm>
            <a:off x="5868508" y="7649135"/>
            <a:ext cx="208070" cy="409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x</a:t>
            </a:r>
          </a:p>
        </xdr:txBody>
      </xdr:sp>
      <xdr:grpSp>
        <xdr:nvGrpSpPr>
          <xdr:cNvPr id="250" name="Group 249">
            <a:extLst>
              <a:ext uri="{FF2B5EF4-FFF2-40B4-BE49-F238E27FC236}">
                <a16:creationId xmlns:a16="http://schemas.microsoft.com/office/drawing/2014/main" id="{B097C272-C07D-D256-1253-2A2D89DC01C6}"/>
              </a:ext>
            </a:extLst>
          </xdr:cNvPr>
          <xdr:cNvGrpSpPr/>
        </xdr:nvGrpSpPr>
        <xdr:grpSpPr>
          <a:xfrm>
            <a:off x="3084109" y="7467601"/>
            <a:ext cx="4288241" cy="669546"/>
            <a:chOff x="2855509" y="7531100"/>
            <a:chExt cx="4738595" cy="625096"/>
          </a:xfrm>
        </xdr:grpSpPr>
        <xdr:grpSp>
          <xdr:nvGrpSpPr>
            <xdr:cNvPr id="240" name="Group 239">
              <a:extLst>
                <a:ext uri="{FF2B5EF4-FFF2-40B4-BE49-F238E27FC236}">
                  <a16:creationId xmlns:a16="http://schemas.microsoft.com/office/drawing/2014/main" id="{714861E1-0445-41D1-8F0E-342CB23DF6DB}"/>
                </a:ext>
              </a:extLst>
            </xdr:cNvPr>
            <xdr:cNvGrpSpPr/>
          </xdr:nvGrpSpPr>
          <xdr:grpSpPr>
            <a:xfrm>
              <a:off x="3028950" y="7534275"/>
              <a:ext cx="4565154" cy="621921"/>
              <a:chOff x="7297979" y="9231071"/>
              <a:chExt cx="2725589" cy="787018"/>
            </a:xfrm>
          </xdr:grpSpPr>
          <xdr:grpSp>
            <xdr:nvGrpSpPr>
              <xdr:cNvPr id="241" name="Group 240">
                <a:extLst>
                  <a:ext uri="{FF2B5EF4-FFF2-40B4-BE49-F238E27FC236}">
                    <a16:creationId xmlns:a16="http://schemas.microsoft.com/office/drawing/2014/main" id="{D45443D0-31D7-9FC2-769C-B89023BA9720}"/>
                  </a:ext>
                </a:extLst>
              </xdr:cNvPr>
              <xdr:cNvGrpSpPr/>
            </xdr:nvGrpSpPr>
            <xdr:grpSpPr>
              <a:xfrm>
                <a:off x="7297979" y="9231071"/>
                <a:ext cx="2725589" cy="787018"/>
                <a:chOff x="33292825" y="7318367"/>
                <a:chExt cx="2725589" cy="787018"/>
              </a:xfrm>
            </xdr:grpSpPr>
            <xdr:sp macro="" textlink="">
              <xdr:nvSpPr>
                <xdr:cNvPr id="243" name="Rectangle 242">
                  <a:extLst>
                    <a:ext uri="{FF2B5EF4-FFF2-40B4-BE49-F238E27FC236}">
                      <a16:creationId xmlns:a16="http://schemas.microsoft.com/office/drawing/2014/main" id="{74250CBF-0FC0-A63F-4D23-DD51DF16EEC4}"/>
                    </a:ext>
                  </a:extLst>
                </xdr:cNvPr>
                <xdr:cNvSpPr/>
              </xdr:nvSpPr>
              <xdr:spPr>
                <a:xfrm>
                  <a:off x="33292825" y="7333689"/>
                  <a:ext cx="672659" cy="771038"/>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b="1" u="none">
                      <a:solidFill>
                        <a:sysClr val="windowText" lastClr="000000"/>
                      </a:solidFill>
                    </a:rPr>
                    <a:t>Depot</a:t>
                  </a:r>
                  <a:r>
                    <a:rPr lang="en-AU" sz="1100" b="1" u="none" baseline="0">
                      <a:solidFill>
                        <a:sysClr val="windowText" lastClr="000000"/>
                      </a:solidFill>
                    </a:rPr>
                    <a:t> </a:t>
                  </a:r>
                  <a:r>
                    <a:rPr lang="en-AU" sz="1100" b="1" baseline="0">
                      <a:solidFill>
                        <a:sysClr val="windowText" lastClr="000000"/>
                      </a:solidFill>
                    </a:rPr>
                    <a:t>Annual Administration Costs</a:t>
                  </a:r>
                  <a:r>
                    <a:rPr lang="en-AU" sz="1100" b="1" i="0" u="none" strike="noStrike">
                      <a:solidFill>
                        <a:schemeClr val="lt1"/>
                      </a:solidFill>
                      <a:effectLst/>
                      <a:latin typeface="+mn-lt"/>
                      <a:ea typeface="+mn-ea"/>
                      <a:cs typeface="+mn-cs"/>
                    </a:rPr>
                    <a:t> </a:t>
                  </a:r>
                  <a:endParaRPr lang="en-AU" sz="1100" b="1">
                    <a:solidFill>
                      <a:sysClr val="windowText" lastClr="000000"/>
                    </a:solidFill>
                  </a:endParaRPr>
                </a:p>
              </xdr:txBody>
            </xdr:sp>
            <xdr:sp macro="" textlink="">
              <xdr:nvSpPr>
                <xdr:cNvPr id="244" name="TextBox 243">
                  <a:extLst>
                    <a:ext uri="{FF2B5EF4-FFF2-40B4-BE49-F238E27FC236}">
                      <a16:creationId xmlns:a16="http://schemas.microsoft.com/office/drawing/2014/main" id="{DEE320C4-21D9-E10B-CF80-F4C2DB7652F9}"/>
                    </a:ext>
                  </a:extLst>
                </xdr:cNvPr>
                <xdr:cNvSpPr txBox="1"/>
              </xdr:nvSpPr>
              <xdr:spPr>
                <a:xfrm>
                  <a:off x="33958736" y="7559050"/>
                  <a:ext cx="132571" cy="324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x</a:t>
                  </a:r>
                </a:p>
              </xdr:txBody>
            </xdr:sp>
            <xdr:sp macro="" textlink="">
              <xdr:nvSpPr>
                <xdr:cNvPr id="245" name="Rectangle 244">
                  <a:extLst>
                    <a:ext uri="{FF2B5EF4-FFF2-40B4-BE49-F238E27FC236}">
                      <a16:creationId xmlns:a16="http://schemas.microsoft.com/office/drawing/2014/main" id="{FF2030B6-3C70-8A55-C3EA-A6C0B1AA4847}"/>
                    </a:ext>
                  </a:extLst>
                </xdr:cNvPr>
                <xdr:cNvSpPr/>
              </xdr:nvSpPr>
              <xdr:spPr>
                <a:xfrm>
                  <a:off x="34112372" y="7318367"/>
                  <a:ext cx="802524" cy="770614"/>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AU" sz="1100" b="1">
                    <a:solidFill>
                      <a:sysClr val="windowText" lastClr="000000"/>
                    </a:solidFill>
                  </a:endParaRPr>
                </a:p>
              </xdr:txBody>
            </xdr:sp>
            <xdr:sp macro="" textlink="">
              <xdr:nvSpPr>
                <xdr:cNvPr id="246" name="Rectangle 245">
                  <a:extLst>
                    <a:ext uri="{FF2B5EF4-FFF2-40B4-BE49-F238E27FC236}">
                      <a16:creationId xmlns:a16="http://schemas.microsoft.com/office/drawing/2014/main" id="{CBE0A939-B9B9-D3C8-3D50-8618638BCC7C}"/>
                    </a:ext>
                  </a:extLst>
                </xdr:cNvPr>
                <xdr:cNvSpPr/>
              </xdr:nvSpPr>
              <xdr:spPr>
                <a:xfrm>
                  <a:off x="34191096" y="7362901"/>
                  <a:ext cx="616334" cy="293436"/>
                </a:xfrm>
                <a:prstGeom prst="rect">
                  <a:avLst/>
                </a:prstGeom>
                <a:solidFill>
                  <a:srgbClr val="922B2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Plant Written Down Value</a:t>
                  </a:r>
                </a:p>
              </xdr:txBody>
            </xdr:sp>
            <xdr:sp macro="" textlink="">
              <xdr:nvSpPr>
                <xdr:cNvPr id="247" name="Rectangle 246">
                  <a:extLst>
                    <a:ext uri="{FF2B5EF4-FFF2-40B4-BE49-F238E27FC236}">
                      <a16:creationId xmlns:a16="http://schemas.microsoft.com/office/drawing/2014/main" id="{94D010D9-CC5C-5303-BC78-26F5DCE98EEA}"/>
                    </a:ext>
                  </a:extLst>
                </xdr:cNvPr>
                <xdr:cNvSpPr/>
              </xdr:nvSpPr>
              <xdr:spPr>
                <a:xfrm>
                  <a:off x="34194409" y="7752737"/>
                  <a:ext cx="616334" cy="293436"/>
                </a:xfrm>
                <a:prstGeom prst="rect">
                  <a:avLst/>
                </a:prstGeom>
                <a:solidFill>
                  <a:schemeClr val="accent1">
                    <a:lumMod val="5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Fleet Written Down Value</a:t>
                  </a:r>
                </a:p>
              </xdr:txBody>
            </xdr:sp>
            <xdr:sp macro="" textlink="">
              <xdr:nvSpPr>
                <xdr:cNvPr id="248" name="Freeform 49">
                  <a:extLst>
                    <a:ext uri="{FF2B5EF4-FFF2-40B4-BE49-F238E27FC236}">
                      <a16:creationId xmlns:a16="http://schemas.microsoft.com/office/drawing/2014/main" id="{8D0624FA-5CF7-8B24-7EEC-B3B3215B95D5}"/>
                    </a:ext>
                  </a:extLst>
                </xdr:cNvPr>
                <xdr:cNvSpPr/>
              </xdr:nvSpPr>
              <xdr:spPr>
                <a:xfrm flipH="1">
                  <a:off x="34952823" y="7399316"/>
                  <a:ext cx="63943" cy="610383"/>
                </a:xfrm>
                <a:custGeom>
                  <a:avLst/>
                  <a:gdLst>
                    <a:gd name="connsiteX0" fmla="*/ 85914 w 85914"/>
                    <a:gd name="connsiteY0" fmla="*/ 0 h 495300"/>
                    <a:gd name="connsiteX1" fmla="*/ 189 w 85914"/>
                    <a:gd name="connsiteY1" fmla="*/ 242887 h 495300"/>
                    <a:gd name="connsiteX2" fmla="*/ 66864 w 85914"/>
                    <a:gd name="connsiteY2" fmla="*/ 495300 h 495300"/>
                  </a:gdLst>
                  <a:ahLst/>
                  <a:cxnLst>
                    <a:cxn ang="0">
                      <a:pos x="connsiteX0" y="connsiteY0"/>
                    </a:cxn>
                    <a:cxn ang="0">
                      <a:pos x="connsiteX1" y="connsiteY1"/>
                    </a:cxn>
                    <a:cxn ang="0">
                      <a:pos x="connsiteX2" y="connsiteY2"/>
                    </a:cxn>
                  </a:cxnLst>
                  <a:rect l="l" t="t" r="r" b="b"/>
                  <a:pathLst>
                    <a:path w="85914" h="495300">
                      <a:moveTo>
                        <a:pt x="85914" y="0"/>
                      </a:moveTo>
                      <a:cubicBezTo>
                        <a:pt x="44639" y="80168"/>
                        <a:pt x="3364" y="160337"/>
                        <a:pt x="189" y="242887"/>
                      </a:cubicBezTo>
                      <a:cubicBezTo>
                        <a:pt x="-2986" y="325437"/>
                        <a:pt x="34320" y="424656"/>
                        <a:pt x="66864" y="495300"/>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249" name="Rectangle 248">
                  <a:extLst>
                    <a:ext uri="{FF2B5EF4-FFF2-40B4-BE49-F238E27FC236}">
                      <a16:creationId xmlns:a16="http://schemas.microsoft.com/office/drawing/2014/main" id="{11795118-F558-EAA4-F50E-8C974EFBAA1F}"/>
                    </a:ext>
                  </a:extLst>
                </xdr:cNvPr>
                <xdr:cNvSpPr/>
              </xdr:nvSpPr>
              <xdr:spPr>
                <a:xfrm>
                  <a:off x="35201146" y="7323112"/>
                  <a:ext cx="817268" cy="782273"/>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grpSp>
          <xdr:cxnSp macro="">
            <xdr:nvCxnSpPr>
              <xdr:cNvPr id="242" name="Straight Connector 241">
                <a:extLst>
                  <a:ext uri="{FF2B5EF4-FFF2-40B4-BE49-F238E27FC236}">
                    <a16:creationId xmlns:a16="http://schemas.microsoft.com/office/drawing/2014/main" id="{23D9E83A-58C1-4D3F-3C2A-1611DADBE2A0}"/>
                  </a:ext>
                </a:extLst>
              </xdr:cNvPr>
              <xdr:cNvCxnSpPr/>
            </xdr:nvCxnSpPr>
            <xdr:spPr>
              <a:xfrm flipV="1">
                <a:off x="8255944" y="9617827"/>
                <a:ext cx="609377" cy="6876"/>
              </a:xfrm>
              <a:prstGeom prst="line">
                <a:avLst/>
              </a:prstGeom>
              <a:ln w="12700"/>
            </xdr:spPr>
            <xdr:style>
              <a:lnRef idx="1">
                <a:schemeClr val="dk1"/>
              </a:lnRef>
              <a:fillRef idx="0">
                <a:schemeClr val="dk1"/>
              </a:fillRef>
              <a:effectRef idx="0">
                <a:schemeClr val="dk1"/>
              </a:effectRef>
              <a:fontRef idx="minor">
                <a:schemeClr val="tx1"/>
              </a:fontRef>
            </xdr:style>
          </xdr:cxnSp>
        </xdr:grpSp>
        <xdr:sp macro="" textlink="">
          <xdr:nvSpPr>
            <xdr:cNvPr id="90" name="Freeform 49">
              <a:extLst>
                <a:ext uri="{FF2B5EF4-FFF2-40B4-BE49-F238E27FC236}">
                  <a16:creationId xmlns:a16="http://schemas.microsoft.com/office/drawing/2014/main" id="{76D44CBD-4504-4F6E-9BC8-2A25CB940762}"/>
                </a:ext>
              </a:extLst>
            </xdr:cNvPr>
            <xdr:cNvSpPr/>
          </xdr:nvSpPr>
          <xdr:spPr>
            <a:xfrm>
              <a:off x="2855509" y="7583443"/>
              <a:ext cx="88140" cy="494115"/>
            </a:xfrm>
            <a:custGeom>
              <a:avLst/>
              <a:gdLst>
                <a:gd name="connsiteX0" fmla="*/ 85914 w 85914"/>
                <a:gd name="connsiteY0" fmla="*/ 0 h 495300"/>
                <a:gd name="connsiteX1" fmla="*/ 189 w 85914"/>
                <a:gd name="connsiteY1" fmla="*/ 242887 h 495300"/>
                <a:gd name="connsiteX2" fmla="*/ 66864 w 85914"/>
                <a:gd name="connsiteY2" fmla="*/ 495300 h 495300"/>
              </a:gdLst>
              <a:ahLst/>
              <a:cxnLst>
                <a:cxn ang="0">
                  <a:pos x="connsiteX0" y="connsiteY0"/>
                </a:cxn>
                <a:cxn ang="0">
                  <a:pos x="connsiteX1" y="connsiteY1"/>
                </a:cxn>
                <a:cxn ang="0">
                  <a:pos x="connsiteX2" y="connsiteY2"/>
                </a:cxn>
              </a:cxnLst>
              <a:rect l="l" t="t" r="r" b="b"/>
              <a:pathLst>
                <a:path w="85914" h="495300">
                  <a:moveTo>
                    <a:pt x="85914" y="0"/>
                  </a:moveTo>
                  <a:cubicBezTo>
                    <a:pt x="44639" y="80168"/>
                    <a:pt x="3364" y="160337"/>
                    <a:pt x="189" y="242887"/>
                  </a:cubicBezTo>
                  <a:cubicBezTo>
                    <a:pt x="-2986" y="325437"/>
                    <a:pt x="34320" y="424656"/>
                    <a:pt x="66864" y="495300"/>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92" name="Rectangle 91">
              <a:extLst>
                <a:ext uri="{FF2B5EF4-FFF2-40B4-BE49-F238E27FC236}">
                  <a16:creationId xmlns:a16="http://schemas.microsoft.com/office/drawing/2014/main" id="{F8DAB007-169B-4EB2-8381-B5636D16677F}"/>
                </a:ext>
              </a:extLst>
            </xdr:cNvPr>
            <xdr:cNvSpPr/>
          </xdr:nvSpPr>
          <xdr:spPr>
            <a:xfrm>
              <a:off x="6298759" y="7694121"/>
              <a:ext cx="1218584" cy="306239"/>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grpSp>
    <xdr:clientData/>
  </xdr:twoCellAnchor>
  <xdr:twoCellAnchor>
    <xdr:from>
      <xdr:col>4</xdr:col>
      <xdr:colOff>796637</xdr:colOff>
      <xdr:row>19</xdr:row>
      <xdr:rowOff>401753</xdr:rowOff>
    </xdr:from>
    <xdr:to>
      <xdr:col>4</xdr:col>
      <xdr:colOff>3704495</xdr:colOff>
      <xdr:row>19</xdr:row>
      <xdr:rowOff>1126548</xdr:rowOff>
    </xdr:to>
    <xdr:grpSp>
      <xdr:nvGrpSpPr>
        <xdr:cNvPr id="256" name="Group 255">
          <a:extLst>
            <a:ext uri="{FF2B5EF4-FFF2-40B4-BE49-F238E27FC236}">
              <a16:creationId xmlns:a16="http://schemas.microsoft.com/office/drawing/2014/main" id="{B2317A9F-CB67-FC98-CD9E-407F1EB8D685}"/>
            </a:ext>
          </a:extLst>
        </xdr:cNvPr>
        <xdr:cNvGrpSpPr/>
      </xdr:nvGrpSpPr>
      <xdr:grpSpPr>
        <a:xfrm>
          <a:off x="3422816" y="9504932"/>
          <a:ext cx="2907858" cy="724795"/>
          <a:chOff x="3510643" y="10922012"/>
          <a:chExt cx="2904683" cy="718445"/>
        </a:xfrm>
      </xdr:grpSpPr>
      <xdr:grpSp>
        <xdr:nvGrpSpPr>
          <xdr:cNvPr id="93" name="Group 92">
            <a:extLst>
              <a:ext uri="{FF2B5EF4-FFF2-40B4-BE49-F238E27FC236}">
                <a16:creationId xmlns:a16="http://schemas.microsoft.com/office/drawing/2014/main" id="{74740858-35C0-48A9-9C2D-D5D2C355B7C0}"/>
              </a:ext>
            </a:extLst>
          </xdr:cNvPr>
          <xdr:cNvGrpSpPr/>
        </xdr:nvGrpSpPr>
        <xdr:grpSpPr>
          <a:xfrm>
            <a:off x="3510643" y="10918837"/>
            <a:ext cx="2907858" cy="724795"/>
            <a:chOff x="2765813" y="6160987"/>
            <a:chExt cx="2510352" cy="692646"/>
          </a:xfrm>
        </xdr:grpSpPr>
        <xdr:grpSp>
          <xdr:nvGrpSpPr>
            <xdr:cNvPr id="94" name="Group 93">
              <a:extLst>
                <a:ext uri="{FF2B5EF4-FFF2-40B4-BE49-F238E27FC236}">
                  <a16:creationId xmlns:a16="http://schemas.microsoft.com/office/drawing/2014/main" id="{460223A4-05A7-24D8-5504-853B90550DD7}"/>
                </a:ext>
              </a:extLst>
            </xdr:cNvPr>
            <xdr:cNvGrpSpPr/>
          </xdr:nvGrpSpPr>
          <xdr:grpSpPr>
            <a:xfrm>
              <a:off x="2765813" y="6160987"/>
              <a:ext cx="2510352" cy="692646"/>
              <a:chOff x="10372166" y="6605611"/>
              <a:chExt cx="1533650" cy="803021"/>
            </a:xfrm>
          </xdr:grpSpPr>
          <xdr:sp macro="" textlink="">
            <xdr:nvSpPr>
              <xdr:cNvPr id="96" name="Rectangle 95">
                <a:extLst>
                  <a:ext uri="{FF2B5EF4-FFF2-40B4-BE49-F238E27FC236}">
                    <a16:creationId xmlns:a16="http://schemas.microsoft.com/office/drawing/2014/main" id="{95638827-7F91-0E23-32D4-D0AE02EF84AE}"/>
                  </a:ext>
                </a:extLst>
              </xdr:cNvPr>
              <xdr:cNvSpPr/>
            </xdr:nvSpPr>
            <xdr:spPr>
              <a:xfrm>
                <a:off x="10372166" y="6605611"/>
                <a:ext cx="1533650"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97" name="TextBox 96">
                <a:extLst>
                  <a:ext uri="{FF2B5EF4-FFF2-40B4-BE49-F238E27FC236}">
                    <a16:creationId xmlns:a16="http://schemas.microsoft.com/office/drawing/2014/main" id="{44616502-1052-E523-4E65-CACE9CE85E4A}"/>
                  </a:ext>
                </a:extLst>
              </xdr:cNvPr>
              <xdr:cNvSpPr txBox="1"/>
            </xdr:nvSpPr>
            <xdr:spPr>
              <a:xfrm>
                <a:off x="10988028" y="6661286"/>
                <a:ext cx="373434" cy="289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a:t>$</a:t>
                </a:r>
                <a:r>
                  <a:rPr lang="en-AU" sz="1100" b="1" baseline="0"/>
                  <a:t> Fuel</a:t>
                </a:r>
                <a:endParaRPr lang="en-AU" sz="1100" b="1"/>
              </a:p>
            </xdr:txBody>
          </xdr:sp>
        </xdr:grpSp>
        <xdr:sp macro="" textlink="">
          <xdr:nvSpPr>
            <xdr:cNvPr id="95" name="Rectangle 94">
              <a:extLst>
                <a:ext uri="{FF2B5EF4-FFF2-40B4-BE49-F238E27FC236}">
                  <a16:creationId xmlns:a16="http://schemas.microsoft.com/office/drawing/2014/main" id="{55B45BD5-6837-9644-2789-901C03179F93}"/>
                </a:ext>
              </a:extLst>
            </xdr:cNvPr>
            <xdr:cNvSpPr/>
          </xdr:nvSpPr>
          <xdr:spPr>
            <a:xfrm>
              <a:off x="3470433" y="6534027"/>
              <a:ext cx="1153016" cy="278496"/>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xnSp macro="">
        <xdr:nvCxnSpPr>
          <xdr:cNvPr id="98" name="Straight Connector 97">
            <a:extLst>
              <a:ext uri="{FF2B5EF4-FFF2-40B4-BE49-F238E27FC236}">
                <a16:creationId xmlns:a16="http://schemas.microsoft.com/office/drawing/2014/main" id="{224DB845-5A4C-44E2-B57B-D8E9C07D11F4}"/>
              </a:ext>
            </a:extLst>
          </xdr:cNvPr>
          <xdr:cNvCxnSpPr/>
        </xdr:nvCxnSpPr>
        <xdr:spPr>
          <a:xfrm>
            <a:off x="3803863" y="11251489"/>
            <a:ext cx="2442448"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816222</xdr:colOff>
      <xdr:row>20</xdr:row>
      <xdr:rowOff>280650</xdr:rowOff>
    </xdr:from>
    <xdr:to>
      <xdr:col>4</xdr:col>
      <xdr:colOff>3896588</xdr:colOff>
      <xdr:row>20</xdr:row>
      <xdr:rowOff>1202295</xdr:rowOff>
    </xdr:to>
    <xdr:grpSp>
      <xdr:nvGrpSpPr>
        <xdr:cNvPr id="255" name="Group 254">
          <a:extLst>
            <a:ext uri="{FF2B5EF4-FFF2-40B4-BE49-F238E27FC236}">
              <a16:creationId xmlns:a16="http://schemas.microsoft.com/office/drawing/2014/main" id="{92617A0A-4F34-9C48-137C-AC7235AFB121}"/>
            </a:ext>
          </a:extLst>
        </xdr:cNvPr>
        <xdr:cNvGrpSpPr/>
      </xdr:nvGrpSpPr>
      <xdr:grpSpPr>
        <a:xfrm>
          <a:off x="3442401" y="10771757"/>
          <a:ext cx="3080366" cy="921645"/>
          <a:chOff x="3512911" y="12389770"/>
          <a:chExt cx="3074016" cy="921645"/>
        </a:xfrm>
      </xdr:grpSpPr>
      <xdr:grpSp>
        <xdr:nvGrpSpPr>
          <xdr:cNvPr id="99" name="Group 98">
            <a:extLst>
              <a:ext uri="{FF2B5EF4-FFF2-40B4-BE49-F238E27FC236}">
                <a16:creationId xmlns:a16="http://schemas.microsoft.com/office/drawing/2014/main" id="{3EFB6473-FEDD-423A-9729-1FE74AF83620}"/>
              </a:ext>
            </a:extLst>
          </xdr:cNvPr>
          <xdr:cNvGrpSpPr/>
        </xdr:nvGrpSpPr>
        <xdr:grpSpPr>
          <a:xfrm>
            <a:off x="3512911" y="12389770"/>
            <a:ext cx="3077191" cy="924820"/>
            <a:chOff x="2765813" y="6160987"/>
            <a:chExt cx="2510352" cy="692646"/>
          </a:xfrm>
        </xdr:grpSpPr>
        <xdr:grpSp>
          <xdr:nvGrpSpPr>
            <xdr:cNvPr id="100" name="Group 99">
              <a:extLst>
                <a:ext uri="{FF2B5EF4-FFF2-40B4-BE49-F238E27FC236}">
                  <a16:creationId xmlns:a16="http://schemas.microsoft.com/office/drawing/2014/main" id="{7D5B1425-96EF-B0E5-1F2A-5B0675804722}"/>
                </a:ext>
              </a:extLst>
            </xdr:cNvPr>
            <xdr:cNvGrpSpPr/>
          </xdr:nvGrpSpPr>
          <xdr:grpSpPr>
            <a:xfrm>
              <a:off x="2765813" y="6160987"/>
              <a:ext cx="2510352" cy="692646"/>
              <a:chOff x="10372166" y="6605611"/>
              <a:chExt cx="1533650" cy="803021"/>
            </a:xfrm>
          </xdr:grpSpPr>
          <xdr:sp macro="" textlink="">
            <xdr:nvSpPr>
              <xdr:cNvPr id="102" name="Rectangle 101">
                <a:extLst>
                  <a:ext uri="{FF2B5EF4-FFF2-40B4-BE49-F238E27FC236}">
                    <a16:creationId xmlns:a16="http://schemas.microsoft.com/office/drawing/2014/main" id="{7B29443D-3B12-5B29-EE6D-E9D76A9CB02A}"/>
                  </a:ext>
                </a:extLst>
              </xdr:cNvPr>
              <xdr:cNvSpPr/>
            </xdr:nvSpPr>
            <xdr:spPr>
              <a:xfrm>
                <a:off x="10372166" y="6605611"/>
                <a:ext cx="1533650"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03" name="TextBox 102">
                <a:extLst>
                  <a:ext uri="{FF2B5EF4-FFF2-40B4-BE49-F238E27FC236}">
                    <a16:creationId xmlns:a16="http://schemas.microsoft.com/office/drawing/2014/main" id="{EE5019E5-F574-BD8B-9746-5920DD479FDF}"/>
                  </a:ext>
                </a:extLst>
              </xdr:cNvPr>
              <xdr:cNvSpPr txBox="1"/>
            </xdr:nvSpPr>
            <xdr:spPr>
              <a:xfrm>
                <a:off x="10988028" y="6661286"/>
                <a:ext cx="373434" cy="277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a:t>$</a:t>
                </a:r>
                <a:r>
                  <a:rPr lang="en-AU" sz="1100" b="1" baseline="0"/>
                  <a:t> Oil</a:t>
                </a:r>
                <a:endParaRPr lang="en-AU" sz="1100" b="1"/>
              </a:p>
            </xdr:txBody>
          </xdr:sp>
        </xdr:grpSp>
        <xdr:sp macro="" textlink="">
          <xdr:nvSpPr>
            <xdr:cNvPr id="101" name="Rectangle 100">
              <a:extLst>
                <a:ext uri="{FF2B5EF4-FFF2-40B4-BE49-F238E27FC236}">
                  <a16:creationId xmlns:a16="http://schemas.microsoft.com/office/drawing/2014/main" id="{1527ADB4-C947-5376-4E7F-1B0BE087B7DC}"/>
                </a:ext>
              </a:extLst>
            </xdr:cNvPr>
            <xdr:cNvSpPr/>
          </xdr:nvSpPr>
          <xdr:spPr>
            <a:xfrm>
              <a:off x="3470433" y="6534027"/>
              <a:ext cx="1153016" cy="278496"/>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xnSp macro="">
        <xdr:nvCxnSpPr>
          <xdr:cNvPr id="104" name="Straight Connector 103">
            <a:extLst>
              <a:ext uri="{FF2B5EF4-FFF2-40B4-BE49-F238E27FC236}">
                <a16:creationId xmlns:a16="http://schemas.microsoft.com/office/drawing/2014/main" id="{047015AC-816B-48AE-8300-7FDCC0AFBCE1}"/>
              </a:ext>
            </a:extLst>
          </xdr:cNvPr>
          <xdr:cNvCxnSpPr/>
        </xdr:nvCxnSpPr>
        <xdr:spPr>
          <a:xfrm>
            <a:off x="3817470" y="12758707"/>
            <a:ext cx="2445623"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543214</xdr:colOff>
      <xdr:row>21</xdr:row>
      <xdr:rowOff>288319</xdr:rowOff>
    </xdr:from>
    <xdr:to>
      <xdr:col>4</xdr:col>
      <xdr:colOff>4156980</xdr:colOff>
      <xdr:row>21</xdr:row>
      <xdr:rowOff>1098839</xdr:rowOff>
    </xdr:to>
    <xdr:grpSp>
      <xdr:nvGrpSpPr>
        <xdr:cNvPr id="105" name="Group 104">
          <a:extLst>
            <a:ext uri="{FF2B5EF4-FFF2-40B4-BE49-F238E27FC236}">
              <a16:creationId xmlns:a16="http://schemas.microsoft.com/office/drawing/2014/main" id="{C3D6A5F1-CA30-4463-AA6A-A6A44F42FEB4}"/>
            </a:ext>
          </a:extLst>
        </xdr:cNvPr>
        <xdr:cNvGrpSpPr/>
      </xdr:nvGrpSpPr>
      <xdr:grpSpPr>
        <a:xfrm>
          <a:off x="3169393" y="12167355"/>
          <a:ext cx="3613766" cy="810520"/>
          <a:chOff x="2765813" y="6160987"/>
          <a:chExt cx="2510352" cy="692646"/>
        </a:xfrm>
      </xdr:grpSpPr>
      <xdr:grpSp>
        <xdr:nvGrpSpPr>
          <xdr:cNvPr id="106" name="Group 105">
            <a:extLst>
              <a:ext uri="{FF2B5EF4-FFF2-40B4-BE49-F238E27FC236}">
                <a16:creationId xmlns:a16="http://schemas.microsoft.com/office/drawing/2014/main" id="{61C788F2-CA5F-2318-C172-95B96EC64E14}"/>
              </a:ext>
            </a:extLst>
          </xdr:cNvPr>
          <xdr:cNvGrpSpPr/>
        </xdr:nvGrpSpPr>
        <xdr:grpSpPr>
          <a:xfrm>
            <a:off x="2765813" y="6160987"/>
            <a:ext cx="2510352" cy="692646"/>
            <a:chOff x="10372166" y="6605611"/>
            <a:chExt cx="1533650" cy="803021"/>
          </a:xfrm>
        </xdr:grpSpPr>
        <xdr:sp macro="" textlink="">
          <xdr:nvSpPr>
            <xdr:cNvPr id="108" name="Rectangle 107">
              <a:extLst>
                <a:ext uri="{FF2B5EF4-FFF2-40B4-BE49-F238E27FC236}">
                  <a16:creationId xmlns:a16="http://schemas.microsoft.com/office/drawing/2014/main" id="{19C9D9B6-37C6-FF70-8EBC-EB7DDFC3EF9A}"/>
                </a:ext>
              </a:extLst>
            </xdr:cNvPr>
            <xdr:cNvSpPr/>
          </xdr:nvSpPr>
          <xdr:spPr>
            <a:xfrm>
              <a:off x="10372166" y="6605611"/>
              <a:ext cx="1533650"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09" name="TextBox 108">
              <a:extLst>
                <a:ext uri="{FF2B5EF4-FFF2-40B4-BE49-F238E27FC236}">
                  <a16:creationId xmlns:a16="http://schemas.microsoft.com/office/drawing/2014/main" id="{2E57BBBD-7258-011F-EC6A-00654805CAF9}"/>
                </a:ext>
              </a:extLst>
            </xdr:cNvPr>
            <xdr:cNvSpPr txBox="1"/>
          </xdr:nvSpPr>
          <xdr:spPr>
            <a:xfrm>
              <a:off x="10883917" y="6649520"/>
              <a:ext cx="709500" cy="2793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a:t>$</a:t>
              </a:r>
              <a:r>
                <a:rPr lang="en-AU" sz="1100" b="1" baseline="0"/>
                <a:t> Maintenance</a:t>
              </a:r>
              <a:endParaRPr lang="en-AU" sz="1100" b="1"/>
            </a:p>
          </xdr:txBody>
        </xdr:sp>
      </xdr:grpSp>
      <xdr:sp macro="" textlink="">
        <xdr:nvSpPr>
          <xdr:cNvPr id="107" name="Rectangle 106">
            <a:extLst>
              <a:ext uri="{FF2B5EF4-FFF2-40B4-BE49-F238E27FC236}">
                <a16:creationId xmlns:a16="http://schemas.microsoft.com/office/drawing/2014/main" id="{275C72C5-A62C-04FC-F700-DCAABA25E9EB}"/>
              </a:ext>
            </a:extLst>
          </xdr:cNvPr>
          <xdr:cNvSpPr/>
        </xdr:nvSpPr>
        <xdr:spPr>
          <a:xfrm>
            <a:off x="3470433" y="6534027"/>
            <a:ext cx="1153016" cy="278496"/>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lientData/>
  </xdr:twoCellAnchor>
  <xdr:twoCellAnchor>
    <xdr:from>
      <xdr:col>4</xdr:col>
      <xdr:colOff>1124493</xdr:colOff>
      <xdr:row>21</xdr:row>
      <xdr:rowOff>630495</xdr:rowOff>
    </xdr:from>
    <xdr:to>
      <xdr:col>4</xdr:col>
      <xdr:colOff>3566941</xdr:colOff>
      <xdr:row>21</xdr:row>
      <xdr:rowOff>630495</xdr:rowOff>
    </xdr:to>
    <xdr:cxnSp macro="">
      <xdr:nvCxnSpPr>
        <xdr:cNvPr id="110" name="Straight Connector 109">
          <a:extLst>
            <a:ext uri="{FF2B5EF4-FFF2-40B4-BE49-F238E27FC236}">
              <a16:creationId xmlns:a16="http://schemas.microsoft.com/office/drawing/2014/main" id="{7B0987E7-435B-49A0-95D2-97C85C78119B}"/>
            </a:ext>
          </a:extLst>
        </xdr:cNvPr>
        <xdr:cNvCxnSpPr/>
      </xdr:nvCxnSpPr>
      <xdr:spPr>
        <a:xfrm>
          <a:off x="3912720" y="15073859"/>
          <a:ext cx="24424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317237</xdr:colOff>
      <xdr:row>22</xdr:row>
      <xdr:rowOff>332049</xdr:rowOff>
    </xdr:from>
    <xdr:to>
      <xdr:col>4</xdr:col>
      <xdr:colOff>4588043</xdr:colOff>
      <xdr:row>22</xdr:row>
      <xdr:rowOff>1190628</xdr:rowOff>
    </xdr:to>
    <xdr:grpSp>
      <xdr:nvGrpSpPr>
        <xdr:cNvPr id="2" name="Group 1">
          <a:extLst>
            <a:ext uri="{FF2B5EF4-FFF2-40B4-BE49-F238E27FC236}">
              <a16:creationId xmlns:a16="http://schemas.microsoft.com/office/drawing/2014/main" id="{2DE813E8-4188-6143-12C1-2231D7D94B61}"/>
            </a:ext>
          </a:extLst>
        </xdr:cNvPr>
        <xdr:cNvGrpSpPr/>
      </xdr:nvGrpSpPr>
      <xdr:grpSpPr>
        <a:xfrm>
          <a:off x="2943416" y="13599013"/>
          <a:ext cx="4251756" cy="858579"/>
          <a:chOff x="3244009" y="15990860"/>
          <a:chExt cx="4270806" cy="852229"/>
        </a:xfrm>
      </xdr:grpSpPr>
      <xdr:grpSp>
        <xdr:nvGrpSpPr>
          <xdr:cNvPr id="111" name="Group 110">
            <a:extLst>
              <a:ext uri="{FF2B5EF4-FFF2-40B4-BE49-F238E27FC236}">
                <a16:creationId xmlns:a16="http://schemas.microsoft.com/office/drawing/2014/main" id="{13FF29C5-FA63-4885-9817-274169E29352}"/>
              </a:ext>
            </a:extLst>
          </xdr:cNvPr>
          <xdr:cNvGrpSpPr/>
        </xdr:nvGrpSpPr>
        <xdr:grpSpPr>
          <a:xfrm>
            <a:off x="3244009" y="15987685"/>
            <a:ext cx="4270806" cy="858579"/>
            <a:chOff x="10372166" y="6605611"/>
            <a:chExt cx="1742231" cy="868659"/>
          </a:xfrm>
        </xdr:grpSpPr>
        <xdr:sp macro="" textlink="">
          <xdr:nvSpPr>
            <xdr:cNvPr id="112" name="Rectangle 111">
              <a:extLst>
                <a:ext uri="{FF2B5EF4-FFF2-40B4-BE49-F238E27FC236}">
                  <a16:creationId xmlns:a16="http://schemas.microsoft.com/office/drawing/2014/main" id="{6271A5FF-2344-9915-4573-1055485F0074}"/>
                </a:ext>
              </a:extLst>
            </xdr:cNvPr>
            <xdr:cNvSpPr/>
          </xdr:nvSpPr>
          <xdr:spPr>
            <a:xfrm>
              <a:off x="10372166" y="6605611"/>
              <a:ext cx="1742231"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13" name="TextBox 112">
              <a:extLst>
                <a:ext uri="{FF2B5EF4-FFF2-40B4-BE49-F238E27FC236}">
                  <a16:creationId xmlns:a16="http://schemas.microsoft.com/office/drawing/2014/main" id="{07BBAA59-C559-B2FA-4662-D62D854EC0CE}"/>
                </a:ext>
              </a:extLst>
            </xdr:cNvPr>
            <xdr:cNvSpPr txBox="1"/>
          </xdr:nvSpPr>
          <xdr:spPr>
            <a:xfrm>
              <a:off x="10416812" y="6651643"/>
              <a:ext cx="1694696" cy="8226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b="1"/>
                <a:t>$</a:t>
              </a:r>
              <a:r>
                <a:rPr lang="en-AU" sz="1100" b="1" baseline="0"/>
                <a:t> Tyres &amp; Tracks + $ Replacement(s) + $ Ground Engagement Tools</a:t>
              </a:r>
              <a:endParaRPr lang="en-AU" sz="1100" b="1"/>
            </a:p>
          </xdr:txBody>
        </xdr:sp>
      </xdr:grpSp>
      <xdr:cxnSp macro="">
        <xdr:nvCxnSpPr>
          <xdr:cNvPr id="114" name="Straight Connector 113">
            <a:extLst>
              <a:ext uri="{FF2B5EF4-FFF2-40B4-BE49-F238E27FC236}">
                <a16:creationId xmlns:a16="http://schemas.microsoft.com/office/drawing/2014/main" id="{30CDF22F-4F7F-4F50-8118-9579A81924E1}"/>
              </a:ext>
            </a:extLst>
          </xdr:cNvPr>
          <xdr:cNvCxnSpPr/>
        </xdr:nvCxnSpPr>
        <xdr:spPr>
          <a:xfrm>
            <a:off x="3843447" y="16320768"/>
            <a:ext cx="2442448"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15" name="Rectangle 114">
            <a:extLst>
              <a:ext uri="{FF2B5EF4-FFF2-40B4-BE49-F238E27FC236}">
                <a16:creationId xmlns:a16="http://schemas.microsoft.com/office/drawing/2014/main" id="{F8DF0ECB-EF1A-40FE-978C-FDAC97C7F361}"/>
              </a:ext>
            </a:extLst>
          </xdr:cNvPr>
          <xdr:cNvSpPr/>
        </xdr:nvSpPr>
        <xdr:spPr>
          <a:xfrm>
            <a:off x="4475515" y="16392150"/>
            <a:ext cx="1368971" cy="303260"/>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lientData/>
  </xdr:twoCellAnchor>
  <xdr:twoCellAnchor>
    <xdr:from>
      <xdr:col>4</xdr:col>
      <xdr:colOff>270163</xdr:colOff>
      <xdr:row>23</xdr:row>
      <xdr:rowOff>284856</xdr:rowOff>
    </xdr:from>
    <xdr:to>
      <xdr:col>4</xdr:col>
      <xdr:colOff>4070638</xdr:colOff>
      <xdr:row>23</xdr:row>
      <xdr:rowOff>1130301</xdr:rowOff>
    </xdr:to>
    <xdr:grpSp>
      <xdr:nvGrpSpPr>
        <xdr:cNvPr id="257" name="Group 256">
          <a:extLst>
            <a:ext uri="{FF2B5EF4-FFF2-40B4-BE49-F238E27FC236}">
              <a16:creationId xmlns:a16="http://schemas.microsoft.com/office/drawing/2014/main" id="{3C534DC6-C4D6-BDBD-86FB-64E1BA287177}"/>
            </a:ext>
          </a:extLst>
        </xdr:cNvPr>
        <xdr:cNvGrpSpPr/>
      </xdr:nvGrpSpPr>
      <xdr:grpSpPr>
        <a:xfrm>
          <a:off x="2896342" y="14939749"/>
          <a:ext cx="3800475" cy="845445"/>
          <a:chOff x="3053443" y="16477356"/>
          <a:chExt cx="3797300" cy="848620"/>
        </a:xfrm>
      </xdr:grpSpPr>
      <xdr:grpSp>
        <xdr:nvGrpSpPr>
          <xdr:cNvPr id="116" name="Group 115">
            <a:extLst>
              <a:ext uri="{FF2B5EF4-FFF2-40B4-BE49-F238E27FC236}">
                <a16:creationId xmlns:a16="http://schemas.microsoft.com/office/drawing/2014/main" id="{EEAFD676-B9AE-4B60-B37A-5CE7BE895694}"/>
              </a:ext>
            </a:extLst>
          </xdr:cNvPr>
          <xdr:cNvGrpSpPr/>
        </xdr:nvGrpSpPr>
        <xdr:grpSpPr>
          <a:xfrm>
            <a:off x="3053443" y="16477356"/>
            <a:ext cx="3800475" cy="845445"/>
            <a:chOff x="2765813" y="6160987"/>
            <a:chExt cx="2510352" cy="692646"/>
          </a:xfrm>
        </xdr:grpSpPr>
        <xdr:grpSp>
          <xdr:nvGrpSpPr>
            <xdr:cNvPr id="117" name="Group 116">
              <a:extLst>
                <a:ext uri="{FF2B5EF4-FFF2-40B4-BE49-F238E27FC236}">
                  <a16:creationId xmlns:a16="http://schemas.microsoft.com/office/drawing/2014/main" id="{6B5EFC69-DD28-560E-335A-823BD7B0B3AD}"/>
                </a:ext>
              </a:extLst>
            </xdr:cNvPr>
            <xdr:cNvGrpSpPr/>
          </xdr:nvGrpSpPr>
          <xdr:grpSpPr>
            <a:xfrm>
              <a:off x="2765813" y="6160987"/>
              <a:ext cx="2510352" cy="692646"/>
              <a:chOff x="10372166" y="6605611"/>
              <a:chExt cx="1533650" cy="803021"/>
            </a:xfrm>
          </xdr:grpSpPr>
          <xdr:sp macro="" textlink="">
            <xdr:nvSpPr>
              <xdr:cNvPr id="119" name="Rectangle 118">
                <a:extLst>
                  <a:ext uri="{FF2B5EF4-FFF2-40B4-BE49-F238E27FC236}">
                    <a16:creationId xmlns:a16="http://schemas.microsoft.com/office/drawing/2014/main" id="{0C33314F-DCE8-797B-1DEB-86902BD2E88A}"/>
                  </a:ext>
                </a:extLst>
              </xdr:cNvPr>
              <xdr:cNvSpPr/>
            </xdr:nvSpPr>
            <xdr:spPr>
              <a:xfrm>
                <a:off x="10372166" y="6605611"/>
                <a:ext cx="1533650"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20" name="TextBox 119">
                <a:extLst>
                  <a:ext uri="{FF2B5EF4-FFF2-40B4-BE49-F238E27FC236}">
                    <a16:creationId xmlns:a16="http://schemas.microsoft.com/office/drawing/2014/main" id="{09381950-9D58-E856-F26A-802B9C3BF0EE}"/>
                  </a:ext>
                </a:extLst>
              </xdr:cNvPr>
              <xdr:cNvSpPr txBox="1"/>
            </xdr:nvSpPr>
            <xdr:spPr>
              <a:xfrm>
                <a:off x="10988028" y="6661286"/>
                <a:ext cx="373434" cy="289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a:t>$</a:t>
                </a:r>
                <a:r>
                  <a:rPr lang="en-AU" sz="1100" b="1" baseline="0"/>
                  <a:t> Repairs</a:t>
                </a:r>
                <a:endParaRPr lang="en-AU" sz="1100" b="1"/>
              </a:p>
            </xdr:txBody>
          </xdr:sp>
        </xdr:grpSp>
        <xdr:sp macro="" textlink="">
          <xdr:nvSpPr>
            <xdr:cNvPr id="118" name="Rectangle 117">
              <a:extLst>
                <a:ext uri="{FF2B5EF4-FFF2-40B4-BE49-F238E27FC236}">
                  <a16:creationId xmlns:a16="http://schemas.microsoft.com/office/drawing/2014/main" id="{96285EFB-82C4-1CD5-4DBD-4A0AAC4DC239}"/>
                </a:ext>
              </a:extLst>
            </xdr:cNvPr>
            <xdr:cNvSpPr/>
          </xdr:nvSpPr>
          <xdr:spPr>
            <a:xfrm>
              <a:off x="3470433" y="6534027"/>
              <a:ext cx="1153016" cy="278496"/>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xnSp macro="">
        <xdr:nvCxnSpPr>
          <xdr:cNvPr id="121" name="Straight Connector 120">
            <a:extLst>
              <a:ext uri="{FF2B5EF4-FFF2-40B4-BE49-F238E27FC236}">
                <a16:creationId xmlns:a16="http://schemas.microsoft.com/office/drawing/2014/main" id="{69EE2A0D-52DC-4D7C-A0C5-B6217461AEBC}"/>
              </a:ext>
            </a:extLst>
          </xdr:cNvPr>
          <xdr:cNvCxnSpPr/>
        </xdr:nvCxnSpPr>
        <xdr:spPr>
          <a:xfrm>
            <a:off x="3803863" y="16857632"/>
            <a:ext cx="2442448"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111198</xdr:colOff>
      <xdr:row>24</xdr:row>
      <xdr:rowOff>346365</xdr:rowOff>
    </xdr:from>
    <xdr:to>
      <xdr:col>4</xdr:col>
      <xdr:colOff>4552544</xdr:colOff>
      <xdr:row>24</xdr:row>
      <xdr:rowOff>1006020</xdr:rowOff>
    </xdr:to>
    <xdr:grpSp>
      <xdr:nvGrpSpPr>
        <xdr:cNvPr id="122" name="Group 121">
          <a:extLst>
            <a:ext uri="{FF2B5EF4-FFF2-40B4-BE49-F238E27FC236}">
              <a16:creationId xmlns:a16="http://schemas.microsoft.com/office/drawing/2014/main" id="{A4C228DA-3257-46DA-8453-643E264B4157}"/>
            </a:ext>
          </a:extLst>
        </xdr:cNvPr>
        <xdr:cNvGrpSpPr/>
      </xdr:nvGrpSpPr>
      <xdr:grpSpPr>
        <a:xfrm>
          <a:off x="2737377" y="16389186"/>
          <a:ext cx="4441346" cy="659655"/>
          <a:chOff x="10329405" y="1730004"/>
          <a:chExt cx="3164887" cy="813171"/>
        </a:xfrm>
      </xdr:grpSpPr>
      <xdr:grpSp>
        <xdr:nvGrpSpPr>
          <xdr:cNvPr id="123" name="Group 122">
            <a:extLst>
              <a:ext uri="{FF2B5EF4-FFF2-40B4-BE49-F238E27FC236}">
                <a16:creationId xmlns:a16="http://schemas.microsoft.com/office/drawing/2014/main" id="{2B596542-2BE3-44B5-C6AD-F5D8633697E8}"/>
              </a:ext>
            </a:extLst>
          </xdr:cNvPr>
          <xdr:cNvGrpSpPr/>
        </xdr:nvGrpSpPr>
        <xdr:grpSpPr>
          <a:xfrm>
            <a:off x="10329405" y="1733550"/>
            <a:ext cx="2151458" cy="809625"/>
            <a:chOff x="10329405" y="1733550"/>
            <a:chExt cx="2151458" cy="809625"/>
          </a:xfrm>
        </xdr:grpSpPr>
        <xdr:sp macro="" textlink="">
          <xdr:nvSpPr>
            <xdr:cNvPr id="127" name="Rectangle 126">
              <a:extLst>
                <a:ext uri="{FF2B5EF4-FFF2-40B4-BE49-F238E27FC236}">
                  <a16:creationId xmlns:a16="http://schemas.microsoft.com/office/drawing/2014/main" id="{C98546E7-724A-80E4-93FD-7920C8E41DF1}"/>
                </a:ext>
              </a:extLst>
            </xdr:cNvPr>
            <xdr:cNvSpPr/>
          </xdr:nvSpPr>
          <xdr:spPr>
            <a:xfrm>
              <a:off x="10329405" y="1733550"/>
              <a:ext cx="2151458"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28" name="Rectangle 127">
              <a:extLst>
                <a:ext uri="{FF2B5EF4-FFF2-40B4-BE49-F238E27FC236}">
                  <a16:creationId xmlns:a16="http://schemas.microsoft.com/office/drawing/2014/main" id="{D818B53B-7922-7302-DCBD-F6C37D82E294}"/>
                </a:ext>
              </a:extLst>
            </xdr:cNvPr>
            <xdr:cNvSpPr/>
          </xdr:nvSpPr>
          <xdr:spPr>
            <a:xfrm>
              <a:off x="10418664" y="1791516"/>
              <a:ext cx="923622" cy="256791"/>
            </a:xfrm>
            <a:prstGeom prst="rect">
              <a:avLst/>
            </a:prstGeom>
            <a:solidFill>
              <a:srgbClr val="00206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Purchase Price</a:t>
              </a:r>
            </a:p>
          </xdr:txBody>
        </xdr:sp>
        <xdr:sp macro="" textlink="">
          <xdr:nvSpPr>
            <xdr:cNvPr id="129" name="Rectangle 128">
              <a:extLst>
                <a:ext uri="{FF2B5EF4-FFF2-40B4-BE49-F238E27FC236}">
                  <a16:creationId xmlns:a16="http://schemas.microsoft.com/office/drawing/2014/main" id="{9ABBD42C-9C47-3135-5132-74960C97672B}"/>
                </a:ext>
              </a:extLst>
            </xdr:cNvPr>
            <xdr:cNvSpPr/>
          </xdr:nvSpPr>
          <xdr:spPr>
            <a:xfrm>
              <a:off x="11576681" y="1792604"/>
              <a:ext cx="817245" cy="27051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Residual Value</a:t>
              </a:r>
            </a:p>
          </xdr:txBody>
        </xdr:sp>
        <xdr:sp macro="" textlink="">
          <xdr:nvSpPr>
            <xdr:cNvPr id="130" name="TextBox 129">
              <a:extLst>
                <a:ext uri="{FF2B5EF4-FFF2-40B4-BE49-F238E27FC236}">
                  <a16:creationId xmlns:a16="http://schemas.microsoft.com/office/drawing/2014/main" id="{684B6AD8-E2E7-AB39-CC0B-81CE02D84F44}"/>
                </a:ext>
              </a:extLst>
            </xdr:cNvPr>
            <xdr:cNvSpPr txBox="1"/>
          </xdr:nvSpPr>
          <xdr:spPr>
            <a:xfrm>
              <a:off x="11363919" y="1787978"/>
              <a:ext cx="23404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a:t>
              </a:r>
            </a:p>
          </xdr:txBody>
        </xdr:sp>
        <xdr:cxnSp macro="">
          <xdr:nvCxnSpPr>
            <xdr:cNvPr id="131" name="Straight Connector 130">
              <a:extLst>
                <a:ext uri="{FF2B5EF4-FFF2-40B4-BE49-F238E27FC236}">
                  <a16:creationId xmlns:a16="http://schemas.microsoft.com/office/drawing/2014/main" id="{0760278C-0A88-32CA-EC40-41CCEFE10C65}"/>
                </a:ext>
              </a:extLst>
            </xdr:cNvPr>
            <xdr:cNvCxnSpPr/>
          </xdr:nvCxnSpPr>
          <xdr:spPr>
            <a:xfrm flipV="1">
              <a:off x="10393498" y="2142792"/>
              <a:ext cx="1970530" cy="3053"/>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132" name="Rectangle 131">
              <a:extLst>
                <a:ext uri="{FF2B5EF4-FFF2-40B4-BE49-F238E27FC236}">
                  <a16:creationId xmlns:a16="http://schemas.microsoft.com/office/drawing/2014/main" id="{7370E2C1-3372-85F1-0FE9-C4455EDCFDE3}"/>
                </a:ext>
              </a:extLst>
            </xdr:cNvPr>
            <xdr:cNvSpPr/>
          </xdr:nvSpPr>
          <xdr:spPr>
            <a:xfrm>
              <a:off x="10966264" y="2214787"/>
              <a:ext cx="1002486" cy="263138"/>
            </a:xfrm>
            <a:prstGeom prst="rect">
              <a:avLst/>
            </a:prstGeom>
            <a:solidFill>
              <a:srgbClr val="7030A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effectLst/>
                  <a:latin typeface="+mn-lt"/>
                  <a:ea typeface="+mn-ea"/>
                  <a:cs typeface="+mn-cs"/>
                </a:rPr>
                <a:t>Plant Life Hrs</a:t>
              </a:r>
              <a:endParaRPr lang="en-AU" sz="800" b="1">
                <a:solidFill>
                  <a:schemeClr val="bg1"/>
                </a:solidFill>
                <a:effectLst/>
              </a:endParaRPr>
            </a:p>
          </xdr:txBody>
        </xdr:sp>
      </xdr:grpSp>
      <xdr:sp macro="" textlink="">
        <xdr:nvSpPr>
          <xdr:cNvPr id="124" name="Rectangle 123">
            <a:extLst>
              <a:ext uri="{FF2B5EF4-FFF2-40B4-BE49-F238E27FC236}">
                <a16:creationId xmlns:a16="http://schemas.microsoft.com/office/drawing/2014/main" id="{83753FF6-C129-AFA4-B5F9-FCE5467EC6F7}"/>
              </a:ext>
            </a:extLst>
          </xdr:cNvPr>
          <xdr:cNvSpPr/>
        </xdr:nvSpPr>
        <xdr:spPr>
          <a:xfrm>
            <a:off x="12691605" y="1730004"/>
            <a:ext cx="784813"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25" name="TextBox 124">
            <a:extLst>
              <a:ext uri="{FF2B5EF4-FFF2-40B4-BE49-F238E27FC236}">
                <a16:creationId xmlns:a16="http://schemas.microsoft.com/office/drawing/2014/main" id="{BEDCF161-0CFD-E5D2-9653-E773F4D92A07}"/>
              </a:ext>
            </a:extLst>
          </xdr:cNvPr>
          <xdr:cNvSpPr txBox="1"/>
        </xdr:nvSpPr>
        <xdr:spPr>
          <a:xfrm>
            <a:off x="12924966" y="1999059"/>
            <a:ext cx="569326" cy="283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67%</a:t>
            </a:r>
          </a:p>
        </xdr:txBody>
      </xdr:sp>
      <xdr:sp macro="" textlink="">
        <xdr:nvSpPr>
          <xdr:cNvPr id="126" name="TextBox 125">
            <a:extLst>
              <a:ext uri="{FF2B5EF4-FFF2-40B4-BE49-F238E27FC236}">
                <a16:creationId xmlns:a16="http://schemas.microsoft.com/office/drawing/2014/main" id="{CF8BAB7C-31BC-087F-8A13-BD7C978E1E9B}"/>
              </a:ext>
            </a:extLst>
          </xdr:cNvPr>
          <xdr:cNvSpPr txBox="1"/>
        </xdr:nvSpPr>
        <xdr:spPr>
          <a:xfrm>
            <a:off x="12458752" y="1992935"/>
            <a:ext cx="23404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a:t>
            </a:r>
          </a:p>
        </xdr:txBody>
      </xdr:sp>
    </xdr:grpSp>
    <xdr:clientData/>
  </xdr:twoCellAnchor>
  <xdr:twoCellAnchor>
    <xdr:from>
      <xdr:col>5</xdr:col>
      <xdr:colOff>467121</xdr:colOff>
      <xdr:row>12</xdr:row>
      <xdr:rowOff>104378</xdr:rowOff>
    </xdr:from>
    <xdr:to>
      <xdr:col>5</xdr:col>
      <xdr:colOff>5019675</xdr:colOff>
      <xdr:row>12</xdr:row>
      <xdr:rowOff>745379</xdr:rowOff>
    </xdr:to>
    <xdr:grpSp>
      <xdr:nvGrpSpPr>
        <xdr:cNvPr id="133" name="Group 132">
          <a:extLst>
            <a:ext uri="{FF2B5EF4-FFF2-40B4-BE49-F238E27FC236}">
              <a16:creationId xmlns:a16="http://schemas.microsoft.com/office/drawing/2014/main" id="{6C07484E-987A-456F-80AD-AF9959BD1BEE}"/>
            </a:ext>
          </a:extLst>
        </xdr:cNvPr>
        <xdr:cNvGrpSpPr/>
      </xdr:nvGrpSpPr>
      <xdr:grpSpPr>
        <a:xfrm>
          <a:off x="7665300" y="4758021"/>
          <a:ext cx="4466829" cy="641001"/>
          <a:chOff x="10329405" y="1730004"/>
          <a:chExt cx="3164887" cy="813171"/>
        </a:xfrm>
      </xdr:grpSpPr>
      <xdr:grpSp>
        <xdr:nvGrpSpPr>
          <xdr:cNvPr id="134" name="Group 133">
            <a:extLst>
              <a:ext uri="{FF2B5EF4-FFF2-40B4-BE49-F238E27FC236}">
                <a16:creationId xmlns:a16="http://schemas.microsoft.com/office/drawing/2014/main" id="{3E935C79-A56C-2A76-C67E-3F2A40A3C1C3}"/>
              </a:ext>
            </a:extLst>
          </xdr:cNvPr>
          <xdr:cNvGrpSpPr/>
        </xdr:nvGrpSpPr>
        <xdr:grpSpPr>
          <a:xfrm>
            <a:off x="10329405" y="1733550"/>
            <a:ext cx="2151458" cy="809625"/>
            <a:chOff x="10329405" y="1733550"/>
            <a:chExt cx="2151458" cy="809625"/>
          </a:xfrm>
        </xdr:grpSpPr>
        <xdr:sp macro="" textlink="">
          <xdr:nvSpPr>
            <xdr:cNvPr id="138" name="Rectangle 137">
              <a:extLst>
                <a:ext uri="{FF2B5EF4-FFF2-40B4-BE49-F238E27FC236}">
                  <a16:creationId xmlns:a16="http://schemas.microsoft.com/office/drawing/2014/main" id="{A70BF592-A5A2-BE61-2890-C3996E96A39E}"/>
                </a:ext>
              </a:extLst>
            </xdr:cNvPr>
            <xdr:cNvSpPr/>
          </xdr:nvSpPr>
          <xdr:spPr>
            <a:xfrm>
              <a:off x="10329405" y="1733550"/>
              <a:ext cx="2151458"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39" name="Rectangle 138">
              <a:extLst>
                <a:ext uri="{FF2B5EF4-FFF2-40B4-BE49-F238E27FC236}">
                  <a16:creationId xmlns:a16="http://schemas.microsoft.com/office/drawing/2014/main" id="{4B690B8B-C5F0-C5DB-9F2F-F2E94525400B}"/>
                </a:ext>
              </a:extLst>
            </xdr:cNvPr>
            <xdr:cNvSpPr/>
          </xdr:nvSpPr>
          <xdr:spPr>
            <a:xfrm>
              <a:off x="10418664" y="1791516"/>
              <a:ext cx="923622" cy="256791"/>
            </a:xfrm>
            <a:prstGeom prst="rect">
              <a:avLst/>
            </a:prstGeom>
            <a:solidFill>
              <a:srgbClr val="00206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Purchase Price</a:t>
              </a:r>
            </a:p>
          </xdr:txBody>
        </xdr:sp>
        <xdr:sp macro="" textlink="">
          <xdr:nvSpPr>
            <xdr:cNvPr id="140" name="Rectangle 139">
              <a:extLst>
                <a:ext uri="{FF2B5EF4-FFF2-40B4-BE49-F238E27FC236}">
                  <a16:creationId xmlns:a16="http://schemas.microsoft.com/office/drawing/2014/main" id="{ECF0719E-CDCE-CB31-B018-875EF64D19CA}"/>
                </a:ext>
              </a:extLst>
            </xdr:cNvPr>
            <xdr:cNvSpPr/>
          </xdr:nvSpPr>
          <xdr:spPr>
            <a:xfrm>
              <a:off x="11576681" y="1792604"/>
              <a:ext cx="817245" cy="27051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Residual Value</a:t>
              </a:r>
            </a:p>
          </xdr:txBody>
        </xdr:sp>
        <xdr:sp macro="" textlink="">
          <xdr:nvSpPr>
            <xdr:cNvPr id="141" name="TextBox 140">
              <a:extLst>
                <a:ext uri="{FF2B5EF4-FFF2-40B4-BE49-F238E27FC236}">
                  <a16:creationId xmlns:a16="http://schemas.microsoft.com/office/drawing/2014/main" id="{1A7D7196-8FA1-2F61-F664-8ACFF80477B6}"/>
                </a:ext>
              </a:extLst>
            </xdr:cNvPr>
            <xdr:cNvSpPr txBox="1"/>
          </xdr:nvSpPr>
          <xdr:spPr>
            <a:xfrm>
              <a:off x="11376335" y="1795530"/>
              <a:ext cx="170079" cy="237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a:t>
              </a:r>
            </a:p>
          </xdr:txBody>
        </xdr:sp>
        <xdr:cxnSp macro="">
          <xdr:nvCxnSpPr>
            <xdr:cNvPr id="142" name="Straight Connector 141">
              <a:extLst>
                <a:ext uri="{FF2B5EF4-FFF2-40B4-BE49-F238E27FC236}">
                  <a16:creationId xmlns:a16="http://schemas.microsoft.com/office/drawing/2014/main" id="{3AC11DF1-8880-34AE-1880-CDADA4E76CE2}"/>
                </a:ext>
              </a:extLst>
            </xdr:cNvPr>
            <xdr:cNvCxnSpPr/>
          </xdr:nvCxnSpPr>
          <xdr:spPr>
            <a:xfrm flipV="1">
              <a:off x="10393498" y="2142792"/>
              <a:ext cx="1970530" cy="3053"/>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143" name="Rectangle 142">
              <a:extLst>
                <a:ext uri="{FF2B5EF4-FFF2-40B4-BE49-F238E27FC236}">
                  <a16:creationId xmlns:a16="http://schemas.microsoft.com/office/drawing/2014/main" id="{6882005C-294F-D332-ACB2-A1A95A290D48}"/>
                </a:ext>
              </a:extLst>
            </xdr:cNvPr>
            <xdr:cNvSpPr/>
          </xdr:nvSpPr>
          <xdr:spPr>
            <a:xfrm>
              <a:off x="10966264" y="2214787"/>
              <a:ext cx="1002486" cy="263138"/>
            </a:xfrm>
            <a:prstGeom prst="rect">
              <a:avLst/>
            </a:prstGeom>
            <a:solidFill>
              <a:srgbClr val="7030A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effectLst/>
                  <a:latin typeface="+mn-lt"/>
                  <a:ea typeface="+mn-ea"/>
                  <a:cs typeface="+mn-cs"/>
                </a:rPr>
                <a:t>Plant Life Hrs</a:t>
              </a:r>
              <a:endParaRPr lang="en-AU" sz="800" b="1">
                <a:solidFill>
                  <a:schemeClr val="bg1"/>
                </a:solidFill>
                <a:effectLst/>
              </a:endParaRPr>
            </a:p>
          </xdr:txBody>
        </xdr:sp>
      </xdr:grpSp>
      <xdr:sp macro="" textlink="">
        <xdr:nvSpPr>
          <xdr:cNvPr id="135" name="Rectangle 134">
            <a:extLst>
              <a:ext uri="{FF2B5EF4-FFF2-40B4-BE49-F238E27FC236}">
                <a16:creationId xmlns:a16="http://schemas.microsoft.com/office/drawing/2014/main" id="{4A8806B5-92C7-38A8-6195-E328AEDC01D9}"/>
              </a:ext>
            </a:extLst>
          </xdr:cNvPr>
          <xdr:cNvSpPr/>
        </xdr:nvSpPr>
        <xdr:spPr>
          <a:xfrm>
            <a:off x="12691605" y="1730004"/>
            <a:ext cx="784813"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36" name="TextBox 135">
            <a:extLst>
              <a:ext uri="{FF2B5EF4-FFF2-40B4-BE49-F238E27FC236}">
                <a16:creationId xmlns:a16="http://schemas.microsoft.com/office/drawing/2014/main" id="{42E95027-99FB-8858-9362-79CACFB9C961}"/>
              </a:ext>
            </a:extLst>
          </xdr:cNvPr>
          <xdr:cNvSpPr txBox="1"/>
        </xdr:nvSpPr>
        <xdr:spPr>
          <a:xfrm>
            <a:off x="12924966" y="1999059"/>
            <a:ext cx="569326" cy="283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33%</a:t>
            </a:r>
          </a:p>
        </xdr:txBody>
      </xdr:sp>
      <xdr:sp macro="" textlink="">
        <xdr:nvSpPr>
          <xdr:cNvPr id="137" name="TextBox 136">
            <a:extLst>
              <a:ext uri="{FF2B5EF4-FFF2-40B4-BE49-F238E27FC236}">
                <a16:creationId xmlns:a16="http://schemas.microsoft.com/office/drawing/2014/main" id="{60F82AEC-5BDF-C299-47EE-BADA5FE7A5AE}"/>
              </a:ext>
            </a:extLst>
          </xdr:cNvPr>
          <xdr:cNvSpPr txBox="1"/>
        </xdr:nvSpPr>
        <xdr:spPr>
          <a:xfrm>
            <a:off x="12458752" y="1992935"/>
            <a:ext cx="23404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a:t>
            </a:r>
          </a:p>
        </xdr:txBody>
      </xdr:sp>
    </xdr:grpSp>
    <xdr:clientData/>
  </xdr:twoCellAnchor>
  <xdr:twoCellAnchor>
    <xdr:from>
      <xdr:col>5</xdr:col>
      <xdr:colOff>513897</xdr:colOff>
      <xdr:row>13</xdr:row>
      <xdr:rowOff>334445</xdr:rowOff>
    </xdr:from>
    <xdr:to>
      <xdr:col>5</xdr:col>
      <xdr:colOff>4705350</xdr:colOff>
      <xdr:row>13</xdr:row>
      <xdr:rowOff>952500</xdr:rowOff>
    </xdr:to>
    <xdr:grpSp>
      <xdr:nvGrpSpPr>
        <xdr:cNvPr id="144" name="Group 143">
          <a:extLst>
            <a:ext uri="{FF2B5EF4-FFF2-40B4-BE49-F238E27FC236}">
              <a16:creationId xmlns:a16="http://schemas.microsoft.com/office/drawing/2014/main" id="{337D6A81-2DD4-4BBD-8C63-8EF1AAC86DCA}"/>
            </a:ext>
          </a:extLst>
        </xdr:cNvPr>
        <xdr:cNvGrpSpPr/>
      </xdr:nvGrpSpPr>
      <xdr:grpSpPr>
        <a:xfrm>
          <a:off x="7712076" y="5926981"/>
          <a:ext cx="4191453" cy="618055"/>
          <a:chOff x="7021603" y="4145618"/>
          <a:chExt cx="1890700" cy="768160"/>
        </a:xfrm>
      </xdr:grpSpPr>
      <xdr:grpSp>
        <xdr:nvGrpSpPr>
          <xdr:cNvPr id="145" name="Group 144">
            <a:extLst>
              <a:ext uri="{FF2B5EF4-FFF2-40B4-BE49-F238E27FC236}">
                <a16:creationId xmlns:a16="http://schemas.microsoft.com/office/drawing/2014/main" id="{32931335-D0D6-298A-3B42-74694082384F}"/>
              </a:ext>
            </a:extLst>
          </xdr:cNvPr>
          <xdr:cNvGrpSpPr/>
        </xdr:nvGrpSpPr>
        <xdr:grpSpPr>
          <a:xfrm>
            <a:off x="7021603" y="4145618"/>
            <a:ext cx="1890700" cy="768160"/>
            <a:chOff x="10329405" y="1733550"/>
            <a:chExt cx="2151459" cy="809625"/>
          </a:xfrm>
        </xdr:grpSpPr>
        <xdr:sp macro="" textlink="">
          <xdr:nvSpPr>
            <xdr:cNvPr id="147" name="Rectangle 146">
              <a:extLst>
                <a:ext uri="{FF2B5EF4-FFF2-40B4-BE49-F238E27FC236}">
                  <a16:creationId xmlns:a16="http://schemas.microsoft.com/office/drawing/2014/main" id="{9D1050AC-6CDF-C089-37B2-6BB6DE465FA6}"/>
                </a:ext>
              </a:extLst>
            </xdr:cNvPr>
            <xdr:cNvSpPr/>
          </xdr:nvSpPr>
          <xdr:spPr>
            <a:xfrm>
              <a:off x="10329405" y="1733550"/>
              <a:ext cx="2151459"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48" name="Rectangle 147">
              <a:extLst>
                <a:ext uri="{FF2B5EF4-FFF2-40B4-BE49-F238E27FC236}">
                  <a16:creationId xmlns:a16="http://schemas.microsoft.com/office/drawing/2014/main" id="{CA2EFA8F-7536-B4BC-7DEC-4A186CE48B8B}"/>
                </a:ext>
              </a:extLst>
            </xdr:cNvPr>
            <xdr:cNvSpPr/>
          </xdr:nvSpPr>
          <xdr:spPr>
            <a:xfrm>
              <a:off x="10418664" y="1791516"/>
              <a:ext cx="923622" cy="256791"/>
            </a:xfrm>
            <a:prstGeom prst="rect">
              <a:avLst/>
            </a:prstGeom>
            <a:solidFill>
              <a:srgbClr val="00206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Purchase Price</a:t>
              </a:r>
            </a:p>
          </xdr:txBody>
        </xdr:sp>
        <xdr:sp macro="" textlink="">
          <xdr:nvSpPr>
            <xdr:cNvPr id="149" name="TextBox 148">
              <a:extLst>
                <a:ext uri="{FF2B5EF4-FFF2-40B4-BE49-F238E27FC236}">
                  <a16:creationId xmlns:a16="http://schemas.microsoft.com/office/drawing/2014/main" id="{6CE8A01E-164B-6806-1758-5777605115C3}"/>
                </a:ext>
              </a:extLst>
            </xdr:cNvPr>
            <xdr:cNvSpPr txBox="1"/>
          </xdr:nvSpPr>
          <xdr:spPr>
            <a:xfrm>
              <a:off x="11415372" y="1776167"/>
              <a:ext cx="23404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a:t>
              </a:r>
            </a:p>
          </xdr:txBody>
        </xdr:sp>
        <xdr:cxnSp macro="">
          <xdr:nvCxnSpPr>
            <xdr:cNvPr id="150" name="Straight Connector 149">
              <a:extLst>
                <a:ext uri="{FF2B5EF4-FFF2-40B4-BE49-F238E27FC236}">
                  <a16:creationId xmlns:a16="http://schemas.microsoft.com/office/drawing/2014/main" id="{EF67A0A1-70A1-ABB4-8A62-FCB025E46D33}"/>
                </a:ext>
              </a:extLst>
            </xdr:cNvPr>
            <xdr:cNvCxnSpPr/>
          </xdr:nvCxnSpPr>
          <xdr:spPr>
            <a:xfrm>
              <a:off x="10393498" y="2145846"/>
              <a:ext cx="1852920" cy="1608"/>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151" name="Rectangle 150">
              <a:extLst>
                <a:ext uri="{FF2B5EF4-FFF2-40B4-BE49-F238E27FC236}">
                  <a16:creationId xmlns:a16="http://schemas.microsoft.com/office/drawing/2014/main" id="{45B3BE8F-16DF-C633-68C7-7EB9F130AFC9}"/>
                </a:ext>
              </a:extLst>
            </xdr:cNvPr>
            <xdr:cNvSpPr/>
          </xdr:nvSpPr>
          <xdr:spPr>
            <a:xfrm>
              <a:off x="10966264" y="2214787"/>
              <a:ext cx="1002486" cy="263138"/>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effectLst/>
                  <a:latin typeface="+mn-lt"/>
                  <a:ea typeface="+mn-ea"/>
                  <a:cs typeface="+mn-cs"/>
                </a:rPr>
                <a:t>Plant Life Per</a:t>
              </a:r>
              <a:r>
                <a:rPr lang="en-AU" sz="800" b="1" baseline="0">
                  <a:solidFill>
                    <a:schemeClr val="bg1"/>
                  </a:solidFill>
                  <a:effectLst/>
                  <a:latin typeface="+mn-lt"/>
                  <a:ea typeface="+mn-ea"/>
                  <a:cs typeface="+mn-cs"/>
                </a:rPr>
                <a:t> Yr</a:t>
              </a:r>
              <a:endParaRPr lang="en-AU" sz="800" b="1">
                <a:solidFill>
                  <a:schemeClr val="bg1"/>
                </a:solidFill>
                <a:effectLst/>
              </a:endParaRPr>
            </a:p>
          </xdr:txBody>
        </xdr:sp>
      </xdr:grpSp>
      <xdr:sp macro="" textlink="">
        <xdr:nvSpPr>
          <xdr:cNvPr id="146" name="TextBox 145">
            <a:extLst>
              <a:ext uri="{FF2B5EF4-FFF2-40B4-BE49-F238E27FC236}">
                <a16:creationId xmlns:a16="http://schemas.microsoft.com/office/drawing/2014/main" id="{B8063AA5-1200-24F2-61B9-73A272542F9C}"/>
              </a:ext>
            </a:extLst>
          </xdr:cNvPr>
          <xdr:cNvSpPr txBox="1"/>
        </xdr:nvSpPr>
        <xdr:spPr>
          <a:xfrm>
            <a:off x="8292346" y="4200805"/>
            <a:ext cx="500323" cy="268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7.0%</a:t>
            </a:r>
          </a:p>
        </xdr:txBody>
      </xdr:sp>
    </xdr:grpSp>
    <xdr:clientData/>
  </xdr:twoCellAnchor>
  <xdr:twoCellAnchor>
    <xdr:from>
      <xdr:col>6</xdr:col>
      <xdr:colOff>615</xdr:colOff>
      <xdr:row>14</xdr:row>
      <xdr:rowOff>180951</xdr:rowOff>
    </xdr:from>
    <xdr:to>
      <xdr:col>6</xdr:col>
      <xdr:colOff>615</xdr:colOff>
      <xdr:row>14</xdr:row>
      <xdr:rowOff>180951</xdr:rowOff>
    </xdr:to>
    <xdr:grpSp>
      <xdr:nvGrpSpPr>
        <xdr:cNvPr id="152" name="Group 151">
          <a:extLst>
            <a:ext uri="{FF2B5EF4-FFF2-40B4-BE49-F238E27FC236}">
              <a16:creationId xmlns:a16="http://schemas.microsoft.com/office/drawing/2014/main" id="{11FEC22D-EBA9-4DD0-BD93-683CA0EDECBD}"/>
            </a:ext>
          </a:extLst>
        </xdr:cNvPr>
        <xdr:cNvGrpSpPr/>
      </xdr:nvGrpSpPr>
      <xdr:grpSpPr>
        <a:xfrm>
          <a:off x="12138186" y="7175022"/>
          <a:ext cx="0" cy="0"/>
          <a:chOff x="2765813" y="6160987"/>
          <a:chExt cx="2510352" cy="692646"/>
        </a:xfrm>
      </xdr:grpSpPr>
      <xdr:grpSp>
        <xdr:nvGrpSpPr>
          <xdr:cNvPr id="153" name="Group 152">
            <a:extLst>
              <a:ext uri="{FF2B5EF4-FFF2-40B4-BE49-F238E27FC236}">
                <a16:creationId xmlns:a16="http://schemas.microsoft.com/office/drawing/2014/main" id="{00A54581-7881-D1AC-14C9-6C3104D7FDEB}"/>
              </a:ext>
            </a:extLst>
          </xdr:cNvPr>
          <xdr:cNvGrpSpPr/>
        </xdr:nvGrpSpPr>
        <xdr:grpSpPr>
          <a:xfrm>
            <a:off x="2765813" y="6160987"/>
            <a:ext cx="2510352" cy="692646"/>
            <a:chOff x="10372166" y="6605611"/>
            <a:chExt cx="1533650" cy="803021"/>
          </a:xfrm>
        </xdr:grpSpPr>
        <xdr:sp macro="" textlink="">
          <xdr:nvSpPr>
            <xdr:cNvPr id="155" name="Rectangle 154">
              <a:extLst>
                <a:ext uri="{FF2B5EF4-FFF2-40B4-BE49-F238E27FC236}">
                  <a16:creationId xmlns:a16="http://schemas.microsoft.com/office/drawing/2014/main" id="{E118A8D9-D96B-4A01-083B-463AA93F2065}"/>
                </a:ext>
              </a:extLst>
            </xdr:cNvPr>
            <xdr:cNvSpPr/>
          </xdr:nvSpPr>
          <xdr:spPr>
            <a:xfrm>
              <a:off x="10372166" y="6605611"/>
              <a:ext cx="1533650"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56" name="TextBox 155">
              <a:extLst>
                <a:ext uri="{FF2B5EF4-FFF2-40B4-BE49-F238E27FC236}">
                  <a16:creationId xmlns:a16="http://schemas.microsoft.com/office/drawing/2014/main" id="{D2370151-F5E3-9641-1300-36A9E91514C7}"/>
                </a:ext>
              </a:extLst>
            </xdr:cNvPr>
            <xdr:cNvSpPr txBox="1"/>
          </xdr:nvSpPr>
          <xdr:spPr>
            <a:xfrm>
              <a:off x="10878237" y="6637866"/>
              <a:ext cx="775940" cy="277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a:t>$</a:t>
              </a:r>
              <a:r>
                <a:rPr lang="en-AU" sz="1100" b="1" baseline="0"/>
                <a:t> Allowance </a:t>
              </a:r>
              <a:r>
                <a:rPr lang="en-AU" sz="1100" b="1"/>
                <a:t>  </a:t>
              </a:r>
            </a:p>
          </xdr:txBody>
        </xdr:sp>
      </xdr:grpSp>
      <xdr:sp macro="" textlink="">
        <xdr:nvSpPr>
          <xdr:cNvPr id="154" name="Rectangle 153">
            <a:extLst>
              <a:ext uri="{FF2B5EF4-FFF2-40B4-BE49-F238E27FC236}">
                <a16:creationId xmlns:a16="http://schemas.microsoft.com/office/drawing/2014/main" id="{95DAB030-4187-600A-D1F6-BD74520D22F7}"/>
              </a:ext>
            </a:extLst>
          </xdr:cNvPr>
          <xdr:cNvSpPr/>
        </xdr:nvSpPr>
        <xdr:spPr>
          <a:xfrm>
            <a:off x="3470433" y="6534027"/>
            <a:ext cx="1153016" cy="278496"/>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lientData/>
  </xdr:twoCellAnchor>
  <xdr:twoCellAnchor>
    <xdr:from>
      <xdr:col>5</xdr:col>
      <xdr:colOff>1046752</xdr:colOff>
      <xdr:row>14</xdr:row>
      <xdr:rowOff>126211</xdr:rowOff>
    </xdr:from>
    <xdr:to>
      <xdr:col>5</xdr:col>
      <xdr:colOff>4017005</xdr:colOff>
      <xdr:row>14</xdr:row>
      <xdr:rowOff>666750</xdr:rowOff>
    </xdr:to>
    <xdr:grpSp>
      <xdr:nvGrpSpPr>
        <xdr:cNvPr id="211" name="Group 210">
          <a:extLst>
            <a:ext uri="{FF2B5EF4-FFF2-40B4-BE49-F238E27FC236}">
              <a16:creationId xmlns:a16="http://schemas.microsoft.com/office/drawing/2014/main" id="{A22BFBB2-E226-8428-723B-8FE3E504A680}"/>
            </a:ext>
          </a:extLst>
        </xdr:cNvPr>
        <xdr:cNvGrpSpPr/>
      </xdr:nvGrpSpPr>
      <xdr:grpSpPr>
        <a:xfrm>
          <a:off x="8244931" y="7120282"/>
          <a:ext cx="2970253" cy="540539"/>
          <a:chOff x="8600077" y="4860136"/>
          <a:chExt cx="2970253" cy="540539"/>
        </a:xfrm>
      </xdr:grpSpPr>
      <xdr:grpSp>
        <xdr:nvGrpSpPr>
          <xdr:cNvPr id="206" name="Group 205">
            <a:extLst>
              <a:ext uri="{FF2B5EF4-FFF2-40B4-BE49-F238E27FC236}">
                <a16:creationId xmlns:a16="http://schemas.microsoft.com/office/drawing/2014/main" id="{EFAB4597-BAC5-46A1-9C07-268B0E038572}"/>
              </a:ext>
            </a:extLst>
          </xdr:cNvPr>
          <xdr:cNvGrpSpPr/>
        </xdr:nvGrpSpPr>
        <xdr:grpSpPr>
          <a:xfrm>
            <a:off x="8600077" y="4856961"/>
            <a:ext cx="2970253" cy="543714"/>
            <a:chOff x="2765813" y="6160987"/>
            <a:chExt cx="2510352" cy="692646"/>
          </a:xfrm>
        </xdr:grpSpPr>
        <xdr:grpSp>
          <xdr:nvGrpSpPr>
            <xdr:cNvPr id="207" name="Group 206">
              <a:extLst>
                <a:ext uri="{FF2B5EF4-FFF2-40B4-BE49-F238E27FC236}">
                  <a16:creationId xmlns:a16="http://schemas.microsoft.com/office/drawing/2014/main" id="{7C065930-CE33-28C8-C760-3AC3D31E9DF8}"/>
                </a:ext>
              </a:extLst>
            </xdr:cNvPr>
            <xdr:cNvGrpSpPr/>
          </xdr:nvGrpSpPr>
          <xdr:grpSpPr>
            <a:xfrm>
              <a:off x="2765813" y="6160987"/>
              <a:ext cx="2510352" cy="692646"/>
              <a:chOff x="10372166" y="6605611"/>
              <a:chExt cx="1533650" cy="803021"/>
            </a:xfrm>
          </xdr:grpSpPr>
          <xdr:sp macro="" textlink="">
            <xdr:nvSpPr>
              <xdr:cNvPr id="209" name="Rectangle 208">
                <a:extLst>
                  <a:ext uri="{FF2B5EF4-FFF2-40B4-BE49-F238E27FC236}">
                    <a16:creationId xmlns:a16="http://schemas.microsoft.com/office/drawing/2014/main" id="{6DE8F537-3BBB-A100-3256-7A2A6CA3B64D}"/>
                  </a:ext>
                </a:extLst>
              </xdr:cNvPr>
              <xdr:cNvSpPr/>
            </xdr:nvSpPr>
            <xdr:spPr>
              <a:xfrm>
                <a:off x="10372166" y="6605611"/>
                <a:ext cx="1533650"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210" name="TextBox 209">
                <a:extLst>
                  <a:ext uri="{FF2B5EF4-FFF2-40B4-BE49-F238E27FC236}">
                    <a16:creationId xmlns:a16="http://schemas.microsoft.com/office/drawing/2014/main" id="{9435EF2B-CE46-D04F-63E3-5319D4B8768D}"/>
                  </a:ext>
                </a:extLst>
              </xdr:cNvPr>
              <xdr:cNvSpPr txBox="1"/>
            </xdr:nvSpPr>
            <xdr:spPr>
              <a:xfrm>
                <a:off x="10878237" y="6637866"/>
                <a:ext cx="775940" cy="277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a:t>$</a:t>
                </a:r>
                <a:r>
                  <a:rPr lang="en-AU" sz="1100" b="1" baseline="0"/>
                  <a:t> Allowance </a:t>
                </a:r>
                <a:r>
                  <a:rPr lang="en-AU" sz="1100" b="1"/>
                  <a:t>  </a:t>
                </a:r>
              </a:p>
            </xdr:txBody>
          </xdr:sp>
        </xdr:grpSp>
        <xdr:sp macro="" textlink="">
          <xdr:nvSpPr>
            <xdr:cNvPr id="208" name="Rectangle 207">
              <a:extLst>
                <a:ext uri="{FF2B5EF4-FFF2-40B4-BE49-F238E27FC236}">
                  <a16:creationId xmlns:a16="http://schemas.microsoft.com/office/drawing/2014/main" id="{1F38F3B1-970D-9001-9351-E252EB8BF7A0}"/>
                </a:ext>
              </a:extLst>
            </xdr:cNvPr>
            <xdr:cNvSpPr/>
          </xdr:nvSpPr>
          <xdr:spPr>
            <a:xfrm>
              <a:off x="3470433" y="6534027"/>
              <a:ext cx="1153016" cy="278496"/>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xnSp macro="">
        <xdr:nvCxnSpPr>
          <xdr:cNvPr id="157" name="Straight Connector 156">
            <a:extLst>
              <a:ext uri="{FF2B5EF4-FFF2-40B4-BE49-F238E27FC236}">
                <a16:creationId xmlns:a16="http://schemas.microsoft.com/office/drawing/2014/main" id="{B6122628-BDA4-4EFB-AFFC-DC567535180C}"/>
              </a:ext>
            </a:extLst>
          </xdr:cNvPr>
          <xdr:cNvCxnSpPr/>
        </xdr:nvCxnSpPr>
        <xdr:spPr>
          <a:xfrm>
            <a:off x="8827994" y="5096809"/>
            <a:ext cx="24466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199027</xdr:colOff>
      <xdr:row>15</xdr:row>
      <xdr:rowOff>132561</xdr:rowOff>
    </xdr:from>
    <xdr:to>
      <xdr:col>5</xdr:col>
      <xdr:colOff>4992667</xdr:colOff>
      <xdr:row>15</xdr:row>
      <xdr:rowOff>773510</xdr:rowOff>
    </xdr:to>
    <xdr:grpSp>
      <xdr:nvGrpSpPr>
        <xdr:cNvPr id="205" name="Group 204">
          <a:extLst>
            <a:ext uri="{FF2B5EF4-FFF2-40B4-BE49-F238E27FC236}">
              <a16:creationId xmlns:a16="http://schemas.microsoft.com/office/drawing/2014/main" id="{DD8BA31B-F53C-4EC9-3A1C-9DEEB6129DB0}"/>
            </a:ext>
          </a:extLst>
        </xdr:cNvPr>
        <xdr:cNvGrpSpPr/>
      </xdr:nvGrpSpPr>
      <xdr:grpSpPr>
        <a:xfrm>
          <a:off x="7397206" y="8038311"/>
          <a:ext cx="4736490" cy="640949"/>
          <a:chOff x="7752352" y="5657061"/>
          <a:chExt cx="4793640" cy="640949"/>
        </a:xfrm>
      </xdr:grpSpPr>
      <xdr:grpSp>
        <xdr:nvGrpSpPr>
          <xdr:cNvPr id="47" name="Group 46">
            <a:extLst>
              <a:ext uri="{FF2B5EF4-FFF2-40B4-BE49-F238E27FC236}">
                <a16:creationId xmlns:a16="http://schemas.microsoft.com/office/drawing/2014/main" id="{38840482-524C-48AD-A652-EE64B13422BE}"/>
              </a:ext>
            </a:extLst>
          </xdr:cNvPr>
          <xdr:cNvGrpSpPr/>
        </xdr:nvGrpSpPr>
        <xdr:grpSpPr>
          <a:xfrm>
            <a:off x="7755527" y="5657061"/>
            <a:ext cx="4790465" cy="637774"/>
            <a:chOff x="7062503" y="7417140"/>
            <a:chExt cx="3866448" cy="938529"/>
          </a:xfrm>
        </xdr:grpSpPr>
        <xdr:sp macro="" textlink="">
          <xdr:nvSpPr>
            <xdr:cNvPr id="48" name="TextBox 47">
              <a:extLst>
                <a:ext uri="{FF2B5EF4-FFF2-40B4-BE49-F238E27FC236}">
                  <a16:creationId xmlns:a16="http://schemas.microsoft.com/office/drawing/2014/main" id="{A9AC9764-CACC-88B7-45DB-C28B68A979C0}"/>
                </a:ext>
              </a:extLst>
            </xdr:cNvPr>
            <xdr:cNvSpPr txBox="1"/>
          </xdr:nvSpPr>
          <xdr:spPr>
            <a:xfrm>
              <a:off x="8749937" y="7625717"/>
              <a:ext cx="355493" cy="27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a:t>
              </a:r>
            </a:p>
          </xdr:txBody>
        </xdr:sp>
        <xdr:grpSp>
          <xdr:nvGrpSpPr>
            <xdr:cNvPr id="49" name="Group 48">
              <a:extLst>
                <a:ext uri="{FF2B5EF4-FFF2-40B4-BE49-F238E27FC236}">
                  <a16:creationId xmlns:a16="http://schemas.microsoft.com/office/drawing/2014/main" id="{C17F2BF5-84E7-9AF6-F668-BAE4CAA34002}"/>
                </a:ext>
              </a:extLst>
            </xdr:cNvPr>
            <xdr:cNvGrpSpPr/>
          </xdr:nvGrpSpPr>
          <xdr:grpSpPr>
            <a:xfrm>
              <a:off x="7062503" y="7417140"/>
              <a:ext cx="3866448" cy="938529"/>
              <a:chOff x="2737032" y="7428346"/>
              <a:chExt cx="3866448" cy="938529"/>
            </a:xfrm>
          </xdr:grpSpPr>
          <xdr:sp macro="" textlink="">
            <xdr:nvSpPr>
              <xdr:cNvPr id="50" name="Freeform 22">
                <a:extLst>
                  <a:ext uri="{FF2B5EF4-FFF2-40B4-BE49-F238E27FC236}">
                    <a16:creationId xmlns:a16="http://schemas.microsoft.com/office/drawing/2014/main" id="{B9A384F2-4309-3F84-9F30-66D24B2F8A94}"/>
                  </a:ext>
                </a:extLst>
              </xdr:cNvPr>
              <xdr:cNvSpPr/>
            </xdr:nvSpPr>
            <xdr:spPr>
              <a:xfrm>
                <a:off x="2737032" y="7531521"/>
                <a:ext cx="87095" cy="592198"/>
              </a:xfrm>
              <a:custGeom>
                <a:avLst/>
                <a:gdLst>
                  <a:gd name="connsiteX0" fmla="*/ 85914 w 85914"/>
                  <a:gd name="connsiteY0" fmla="*/ 0 h 495300"/>
                  <a:gd name="connsiteX1" fmla="*/ 189 w 85914"/>
                  <a:gd name="connsiteY1" fmla="*/ 242887 h 495300"/>
                  <a:gd name="connsiteX2" fmla="*/ 66864 w 85914"/>
                  <a:gd name="connsiteY2" fmla="*/ 495300 h 495300"/>
                </a:gdLst>
                <a:ahLst/>
                <a:cxnLst>
                  <a:cxn ang="0">
                    <a:pos x="connsiteX0" y="connsiteY0"/>
                  </a:cxn>
                  <a:cxn ang="0">
                    <a:pos x="connsiteX1" y="connsiteY1"/>
                  </a:cxn>
                  <a:cxn ang="0">
                    <a:pos x="connsiteX2" y="connsiteY2"/>
                  </a:cxn>
                </a:cxnLst>
                <a:rect l="l" t="t" r="r" b="b"/>
                <a:pathLst>
                  <a:path w="85914" h="495300">
                    <a:moveTo>
                      <a:pt x="85914" y="0"/>
                    </a:moveTo>
                    <a:cubicBezTo>
                      <a:pt x="44639" y="80168"/>
                      <a:pt x="3364" y="160337"/>
                      <a:pt x="189" y="242887"/>
                    </a:cubicBezTo>
                    <a:cubicBezTo>
                      <a:pt x="-2986" y="325437"/>
                      <a:pt x="34320" y="424656"/>
                      <a:pt x="66864" y="495300"/>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grpSp>
            <xdr:nvGrpSpPr>
              <xdr:cNvPr id="51" name="Group 50">
                <a:extLst>
                  <a:ext uri="{FF2B5EF4-FFF2-40B4-BE49-F238E27FC236}">
                    <a16:creationId xmlns:a16="http://schemas.microsoft.com/office/drawing/2014/main" id="{599B927C-14A7-2248-8AAB-0AFAF5B9F31A}"/>
                  </a:ext>
                </a:extLst>
              </xdr:cNvPr>
              <xdr:cNvGrpSpPr/>
            </xdr:nvGrpSpPr>
            <xdr:grpSpPr>
              <a:xfrm>
                <a:off x="2907637" y="7428346"/>
                <a:ext cx="1481742" cy="830396"/>
                <a:chOff x="10394090" y="3993994"/>
                <a:chExt cx="975522" cy="727914"/>
              </a:xfrm>
            </xdr:grpSpPr>
            <xdr:sp macro="" textlink="">
              <xdr:nvSpPr>
                <xdr:cNvPr id="57" name="Rectangle 56">
                  <a:extLst>
                    <a:ext uri="{FF2B5EF4-FFF2-40B4-BE49-F238E27FC236}">
                      <a16:creationId xmlns:a16="http://schemas.microsoft.com/office/drawing/2014/main" id="{26605C6A-3C7C-F82F-95A9-8734D7DA7C35}"/>
                    </a:ext>
                  </a:extLst>
                </xdr:cNvPr>
                <xdr:cNvSpPr/>
              </xdr:nvSpPr>
              <xdr:spPr>
                <a:xfrm>
                  <a:off x="10394090" y="3993994"/>
                  <a:ext cx="975522" cy="727914"/>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58" name="Rectangle 57">
                  <a:extLst>
                    <a:ext uri="{FF2B5EF4-FFF2-40B4-BE49-F238E27FC236}">
                      <a16:creationId xmlns:a16="http://schemas.microsoft.com/office/drawing/2014/main" id="{DDA11EEB-0B5B-127E-DF4F-582DF3D0FC04}"/>
                    </a:ext>
                  </a:extLst>
                </xdr:cNvPr>
                <xdr:cNvSpPr/>
              </xdr:nvSpPr>
              <xdr:spPr>
                <a:xfrm>
                  <a:off x="10480025" y="4160452"/>
                  <a:ext cx="814252" cy="381743"/>
                </a:xfrm>
                <a:prstGeom prst="rect">
                  <a:avLst/>
                </a:prstGeom>
                <a:solidFill>
                  <a:schemeClr val="accent5">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Purchase Price or Written Down Value</a:t>
                  </a:r>
                </a:p>
              </xdr:txBody>
            </xdr:sp>
          </xdr:grpSp>
          <xdr:grpSp>
            <xdr:nvGrpSpPr>
              <xdr:cNvPr id="52" name="Group 51">
                <a:extLst>
                  <a:ext uri="{FF2B5EF4-FFF2-40B4-BE49-F238E27FC236}">
                    <a16:creationId xmlns:a16="http://schemas.microsoft.com/office/drawing/2014/main" id="{3861F4CD-9084-DBEC-76AD-81705B82FBCB}"/>
                  </a:ext>
                </a:extLst>
              </xdr:cNvPr>
              <xdr:cNvGrpSpPr/>
            </xdr:nvGrpSpPr>
            <xdr:grpSpPr>
              <a:xfrm>
                <a:off x="4599804" y="7448640"/>
                <a:ext cx="2003676" cy="918235"/>
                <a:chOff x="4498951" y="7146082"/>
                <a:chExt cx="2003676" cy="918235"/>
              </a:xfrm>
            </xdr:grpSpPr>
            <xdr:sp macro="" textlink="">
              <xdr:nvSpPr>
                <xdr:cNvPr id="53" name="TextBox 52">
                  <a:extLst>
                    <a:ext uri="{FF2B5EF4-FFF2-40B4-BE49-F238E27FC236}">
                      <a16:creationId xmlns:a16="http://schemas.microsoft.com/office/drawing/2014/main" id="{EE5CE0A5-A339-3010-3481-9EFC1FCB710D}"/>
                    </a:ext>
                  </a:extLst>
                </xdr:cNvPr>
                <xdr:cNvSpPr txBox="1"/>
              </xdr:nvSpPr>
              <xdr:spPr>
                <a:xfrm>
                  <a:off x="4498951" y="7314889"/>
                  <a:ext cx="410512" cy="30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1</a:t>
                  </a:r>
                  <a:r>
                    <a:rPr lang="en-AU" sz="1400" b="1" i="0" u="none" strike="noStrike">
                      <a:solidFill>
                        <a:schemeClr val="dk1"/>
                      </a:solidFill>
                      <a:effectLst/>
                      <a:latin typeface="+mn-lt"/>
                      <a:ea typeface="+mn-ea"/>
                      <a:cs typeface="+mn-cs"/>
                    </a:rPr>
                    <a:t> </a:t>
                  </a:r>
                  <a:r>
                    <a:rPr lang="en-AU" sz="1400" b="1"/>
                    <a:t>%</a:t>
                  </a:r>
                </a:p>
              </xdr:txBody>
            </xdr:sp>
            <xdr:sp macro="" textlink="">
              <xdr:nvSpPr>
                <xdr:cNvPr id="54" name="Rectangle 53">
                  <a:extLst>
                    <a:ext uri="{FF2B5EF4-FFF2-40B4-BE49-F238E27FC236}">
                      <a16:creationId xmlns:a16="http://schemas.microsoft.com/office/drawing/2014/main" id="{D7AB1C77-48D7-8373-FD0A-4B9A62D29A7B}"/>
                    </a:ext>
                  </a:extLst>
                </xdr:cNvPr>
                <xdr:cNvSpPr/>
              </xdr:nvSpPr>
              <xdr:spPr>
                <a:xfrm>
                  <a:off x="5109187" y="7146082"/>
                  <a:ext cx="1393440" cy="91823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55" name="TextBox 54">
                  <a:extLst>
                    <a:ext uri="{FF2B5EF4-FFF2-40B4-BE49-F238E27FC236}">
                      <a16:creationId xmlns:a16="http://schemas.microsoft.com/office/drawing/2014/main" id="{D1F83C20-6A4D-5F4C-76C0-44ACACEC31C1}"/>
                    </a:ext>
                  </a:extLst>
                </xdr:cNvPr>
                <xdr:cNvSpPr txBox="1"/>
              </xdr:nvSpPr>
              <xdr:spPr>
                <a:xfrm>
                  <a:off x="4934729" y="7333341"/>
                  <a:ext cx="355493" cy="279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a:t>
                  </a:r>
                </a:p>
              </xdr:txBody>
            </xdr:sp>
            <xdr:sp macro="" textlink="">
              <xdr:nvSpPr>
                <xdr:cNvPr id="56" name="Freeform 21">
                  <a:extLst>
                    <a:ext uri="{FF2B5EF4-FFF2-40B4-BE49-F238E27FC236}">
                      <a16:creationId xmlns:a16="http://schemas.microsoft.com/office/drawing/2014/main" id="{DE62B108-54C1-ADC7-81CB-1991304A1DCC}"/>
                    </a:ext>
                  </a:extLst>
                </xdr:cNvPr>
                <xdr:cNvSpPr/>
              </xdr:nvSpPr>
              <xdr:spPr>
                <a:xfrm flipH="1">
                  <a:off x="4859054" y="7208737"/>
                  <a:ext cx="69444" cy="592198"/>
                </a:xfrm>
                <a:custGeom>
                  <a:avLst/>
                  <a:gdLst>
                    <a:gd name="connsiteX0" fmla="*/ 85914 w 85914"/>
                    <a:gd name="connsiteY0" fmla="*/ 0 h 495300"/>
                    <a:gd name="connsiteX1" fmla="*/ 189 w 85914"/>
                    <a:gd name="connsiteY1" fmla="*/ 242887 h 495300"/>
                    <a:gd name="connsiteX2" fmla="*/ 66864 w 85914"/>
                    <a:gd name="connsiteY2" fmla="*/ 495300 h 495300"/>
                  </a:gdLst>
                  <a:ahLst/>
                  <a:cxnLst>
                    <a:cxn ang="0">
                      <a:pos x="connsiteX0" y="connsiteY0"/>
                    </a:cxn>
                    <a:cxn ang="0">
                      <a:pos x="connsiteX1" y="connsiteY1"/>
                    </a:cxn>
                    <a:cxn ang="0">
                      <a:pos x="connsiteX2" y="connsiteY2"/>
                    </a:cxn>
                  </a:cxnLst>
                  <a:rect l="l" t="t" r="r" b="b"/>
                  <a:pathLst>
                    <a:path w="85914" h="495300">
                      <a:moveTo>
                        <a:pt x="85914" y="0"/>
                      </a:moveTo>
                      <a:cubicBezTo>
                        <a:pt x="44639" y="80168"/>
                        <a:pt x="3364" y="160337"/>
                        <a:pt x="189" y="242887"/>
                      </a:cubicBezTo>
                      <a:cubicBezTo>
                        <a:pt x="-2986" y="325437"/>
                        <a:pt x="34320" y="424656"/>
                        <a:pt x="66864" y="495300"/>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grpSp>
        </xdr:grpSp>
      </xdr:grpSp>
      <xdr:sp macro="" textlink="">
        <xdr:nvSpPr>
          <xdr:cNvPr id="158" name="Rectangle 157">
            <a:extLst>
              <a:ext uri="{FF2B5EF4-FFF2-40B4-BE49-F238E27FC236}">
                <a16:creationId xmlns:a16="http://schemas.microsoft.com/office/drawing/2014/main" id="{FDE70FD4-ECA2-47FF-BBC7-27022AB64699}"/>
              </a:ext>
            </a:extLst>
          </xdr:cNvPr>
          <xdr:cNvSpPr/>
        </xdr:nvSpPr>
        <xdr:spPr>
          <a:xfrm>
            <a:off x="10982754" y="5810351"/>
            <a:ext cx="1368625" cy="306665"/>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lientData/>
  </xdr:twoCellAnchor>
  <xdr:twoCellAnchor>
    <xdr:from>
      <xdr:col>5</xdr:col>
      <xdr:colOff>267274</xdr:colOff>
      <xdr:row>17</xdr:row>
      <xdr:rowOff>121249</xdr:rowOff>
    </xdr:from>
    <xdr:to>
      <xdr:col>5</xdr:col>
      <xdr:colOff>4859618</xdr:colOff>
      <xdr:row>17</xdr:row>
      <xdr:rowOff>800100</xdr:rowOff>
    </xdr:to>
    <xdr:grpSp>
      <xdr:nvGrpSpPr>
        <xdr:cNvPr id="159" name="Group 158">
          <a:extLst>
            <a:ext uri="{FF2B5EF4-FFF2-40B4-BE49-F238E27FC236}">
              <a16:creationId xmlns:a16="http://schemas.microsoft.com/office/drawing/2014/main" id="{C1B24C83-B1F6-4553-82F4-FAF5A0B10B5B}"/>
            </a:ext>
          </a:extLst>
        </xdr:cNvPr>
        <xdr:cNvGrpSpPr/>
      </xdr:nvGrpSpPr>
      <xdr:grpSpPr>
        <a:xfrm>
          <a:off x="7465453" y="8844643"/>
          <a:ext cx="4592344" cy="0"/>
          <a:chOff x="28853897" y="7296441"/>
          <a:chExt cx="4030370" cy="777394"/>
        </a:xfrm>
      </xdr:grpSpPr>
      <xdr:sp macro="" textlink="">
        <xdr:nvSpPr>
          <xdr:cNvPr id="160" name="Rectangle 159">
            <a:extLst>
              <a:ext uri="{FF2B5EF4-FFF2-40B4-BE49-F238E27FC236}">
                <a16:creationId xmlns:a16="http://schemas.microsoft.com/office/drawing/2014/main" id="{3D0E71B3-15F1-B697-F05C-0F08FB647B83}"/>
              </a:ext>
            </a:extLst>
          </xdr:cNvPr>
          <xdr:cNvSpPr/>
        </xdr:nvSpPr>
        <xdr:spPr>
          <a:xfrm>
            <a:off x="28877419" y="7305675"/>
            <a:ext cx="965200" cy="768160"/>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61" name="TextBox 160">
            <a:extLst>
              <a:ext uri="{FF2B5EF4-FFF2-40B4-BE49-F238E27FC236}">
                <a16:creationId xmlns:a16="http://schemas.microsoft.com/office/drawing/2014/main" id="{788FA4A3-0BF7-EAA0-9B7F-D9B97451ED8E}"/>
              </a:ext>
            </a:extLst>
          </xdr:cNvPr>
          <xdr:cNvSpPr txBox="1"/>
        </xdr:nvSpPr>
        <xdr:spPr>
          <a:xfrm>
            <a:off x="28853897" y="7478399"/>
            <a:ext cx="1020472" cy="513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t>6.25%</a:t>
            </a:r>
          </a:p>
        </xdr:txBody>
      </xdr:sp>
      <xdr:sp macro="" textlink="">
        <xdr:nvSpPr>
          <xdr:cNvPr id="162" name="TextBox 161">
            <a:extLst>
              <a:ext uri="{FF2B5EF4-FFF2-40B4-BE49-F238E27FC236}">
                <a16:creationId xmlns:a16="http://schemas.microsoft.com/office/drawing/2014/main" id="{FA3DE9F7-847E-1CD7-DB9A-D31D7EB7341F}"/>
              </a:ext>
            </a:extLst>
          </xdr:cNvPr>
          <xdr:cNvSpPr txBox="1"/>
        </xdr:nvSpPr>
        <xdr:spPr>
          <a:xfrm>
            <a:off x="29880719" y="7502525"/>
            <a:ext cx="238585" cy="232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a:t>
            </a:r>
          </a:p>
        </xdr:txBody>
      </xdr:sp>
      <xdr:grpSp>
        <xdr:nvGrpSpPr>
          <xdr:cNvPr id="163" name="Group 162">
            <a:extLst>
              <a:ext uri="{FF2B5EF4-FFF2-40B4-BE49-F238E27FC236}">
                <a16:creationId xmlns:a16="http://schemas.microsoft.com/office/drawing/2014/main" id="{7F119C8D-A178-119A-47CD-C49B62FD3486}"/>
              </a:ext>
            </a:extLst>
          </xdr:cNvPr>
          <xdr:cNvGrpSpPr/>
        </xdr:nvGrpSpPr>
        <xdr:grpSpPr>
          <a:xfrm>
            <a:off x="30160117" y="7296441"/>
            <a:ext cx="2724150" cy="777339"/>
            <a:chOff x="10372724" y="6597803"/>
            <a:chExt cx="1415757" cy="812382"/>
          </a:xfrm>
        </xdr:grpSpPr>
        <xdr:sp macro="" textlink="">
          <xdr:nvSpPr>
            <xdr:cNvPr id="164" name="Rectangle 163">
              <a:extLst>
                <a:ext uri="{FF2B5EF4-FFF2-40B4-BE49-F238E27FC236}">
                  <a16:creationId xmlns:a16="http://schemas.microsoft.com/office/drawing/2014/main" id="{FC5C5206-25AF-4E0F-3B19-5149913B1A9B}"/>
                </a:ext>
              </a:extLst>
            </xdr:cNvPr>
            <xdr:cNvSpPr/>
          </xdr:nvSpPr>
          <xdr:spPr>
            <a:xfrm>
              <a:off x="10372724" y="6600825"/>
              <a:ext cx="1415757" cy="809360"/>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65" name="TextBox 164">
              <a:extLst>
                <a:ext uri="{FF2B5EF4-FFF2-40B4-BE49-F238E27FC236}">
                  <a16:creationId xmlns:a16="http://schemas.microsoft.com/office/drawing/2014/main" id="{AB72265E-0A7E-4C47-A811-E6FA3983EB55}"/>
                </a:ext>
              </a:extLst>
            </xdr:cNvPr>
            <xdr:cNvSpPr txBox="1"/>
          </xdr:nvSpPr>
          <xdr:spPr>
            <a:xfrm>
              <a:off x="10469460" y="6597803"/>
              <a:ext cx="1223317" cy="784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AU" sz="1400" b="1"/>
                <a:t>F1 + F2 + F3 + F4 + V1 + V2 + V3 + V4 + V5 + V6</a:t>
              </a:r>
            </a:p>
          </xdr:txBody>
        </xdr:sp>
      </xdr:grpSp>
    </xdr:grpSp>
    <xdr:clientData/>
  </xdr:twoCellAnchor>
  <xdr:twoCellAnchor>
    <xdr:from>
      <xdr:col>5</xdr:col>
      <xdr:colOff>349250</xdr:colOff>
      <xdr:row>20</xdr:row>
      <xdr:rowOff>444007</xdr:rowOff>
    </xdr:from>
    <xdr:to>
      <xdr:col>5</xdr:col>
      <xdr:colOff>4257675</xdr:colOff>
      <xdr:row>20</xdr:row>
      <xdr:rowOff>1018308</xdr:rowOff>
    </xdr:to>
    <xdr:grpSp>
      <xdr:nvGrpSpPr>
        <xdr:cNvPr id="166" name="Group 165">
          <a:extLst>
            <a:ext uri="{FF2B5EF4-FFF2-40B4-BE49-F238E27FC236}">
              <a16:creationId xmlns:a16="http://schemas.microsoft.com/office/drawing/2014/main" id="{5912179C-B8FC-48FB-ABAF-AA801025D4EC}"/>
            </a:ext>
          </a:extLst>
        </xdr:cNvPr>
        <xdr:cNvGrpSpPr/>
      </xdr:nvGrpSpPr>
      <xdr:grpSpPr>
        <a:xfrm>
          <a:off x="7547429" y="10935114"/>
          <a:ext cx="3908425" cy="574301"/>
          <a:chOff x="10434250" y="8858906"/>
          <a:chExt cx="3187664" cy="828019"/>
        </a:xfrm>
      </xdr:grpSpPr>
      <xdr:sp macro="" textlink="">
        <xdr:nvSpPr>
          <xdr:cNvPr id="167" name="Rectangle 166">
            <a:extLst>
              <a:ext uri="{FF2B5EF4-FFF2-40B4-BE49-F238E27FC236}">
                <a16:creationId xmlns:a16="http://schemas.microsoft.com/office/drawing/2014/main" id="{155DE5C8-EEA1-5614-14A2-34445618A839}"/>
              </a:ext>
            </a:extLst>
          </xdr:cNvPr>
          <xdr:cNvSpPr/>
        </xdr:nvSpPr>
        <xdr:spPr>
          <a:xfrm>
            <a:off x="10460094" y="8871717"/>
            <a:ext cx="893707" cy="815208"/>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68" name="TextBox 167">
            <a:extLst>
              <a:ext uri="{FF2B5EF4-FFF2-40B4-BE49-F238E27FC236}">
                <a16:creationId xmlns:a16="http://schemas.microsoft.com/office/drawing/2014/main" id="{8271E7A8-4988-C33B-7FF3-A8F33A0F08CC}"/>
              </a:ext>
            </a:extLst>
          </xdr:cNvPr>
          <xdr:cNvSpPr txBox="1"/>
        </xdr:nvSpPr>
        <xdr:spPr>
          <a:xfrm>
            <a:off x="10434250" y="9092965"/>
            <a:ext cx="1002358" cy="589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chemeClr val="dk1"/>
                </a:solidFill>
                <a:effectLst/>
                <a:latin typeface="+mn-lt"/>
                <a:ea typeface="+mn-ea"/>
                <a:cs typeface="+mn-cs"/>
              </a:rPr>
              <a:t>Consumption</a:t>
            </a:r>
            <a:endParaRPr lang="en-AU" sz="1400" b="1"/>
          </a:p>
        </xdr:txBody>
      </xdr:sp>
      <xdr:sp macro="" textlink="">
        <xdr:nvSpPr>
          <xdr:cNvPr id="169" name="TextBox 168">
            <a:extLst>
              <a:ext uri="{FF2B5EF4-FFF2-40B4-BE49-F238E27FC236}">
                <a16:creationId xmlns:a16="http://schemas.microsoft.com/office/drawing/2014/main" id="{5DC3F3E6-F790-0A21-A349-430FA036FA28}"/>
              </a:ext>
            </a:extLst>
          </xdr:cNvPr>
          <xdr:cNvSpPr txBox="1"/>
        </xdr:nvSpPr>
        <xdr:spPr>
          <a:xfrm>
            <a:off x="11363029" y="9080260"/>
            <a:ext cx="234043" cy="366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x</a:t>
            </a:r>
          </a:p>
        </xdr:txBody>
      </xdr:sp>
      <xdr:sp macro="" textlink="">
        <xdr:nvSpPr>
          <xdr:cNvPr id="170" name="Rectangle 169">
            <a:extLst>
              <a:ext uri="{FF2B5EF4-FFF2-40B4-BE49-F238E27FC236}">
                <a16:creationId xmlns:a16="http://schemas.microsoft.com/office/drawing/2014/main" id="{02683589-E4B5-074F-25D8-D0C3DEE718EF}"/>
              </a:ext>
            </a:extLst>
          </xdr:cNvPr>
          <xdr:cNvSpPr/>
        </xdr:nvSpPr>
        <xdr:spPr>
          <a:xfrm>
            <a:off x="11595539" y="8858906"/>
            <a:ext cx="884511" cy="818494"/>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71" name="TextBox 170">
            <a:extLst>
              <a:ext uri="{FF2B5EF4-FFF2-40B4-BE49-F238E27FC236}">
                <a16:creationId xmlns:a16="http://schemas.microsoft.com/office/drawing/2014/main" id="{B8B8D6B3-2112-D159-7BDE-84406CDDB139}"/>
              </a:ext>
            </a:extLst>
          </xdr:cNvPr>
          <xdr:cNvSpPr txBox="1"/>
        </xdr:nvSpPr>
        <xdr:spPr>
          <a:xfrm>
            <a:off x="11616503" y="9060029"/>
            <a:ext cx="851959" cy="391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t>Utilisation</a:t>
            </a:r>
          </a:p>
        </xdr:txBody>
      </xdr:sp>
      <xdr:sp macro="" textlink="">
        <xdr:nvSpPr>
          <xdr:cNvPr id="172" name="TextBox 171">
            <a:extLst>
              <a:ext uri="{FF2B5EF4-FFF2-40B4-BE49-F238E27FC236}">
                <a16:creationId xmlns:a16="http://schemas.microsoft.com/office/drawing/2014/main" id="{1662F1F4-6E9E-E74F-F7E3-6307C7F24C5C}"/>
              </a:ext>
            </a:extLst>
          </xdr:cNvPr>
          <xdr:cNvSpPr txBox="1"/>
        </xdr:nvSpPr>
        <xdr:spPr>
          <a:xfrm>
            <a:off x="12484846" y="9080511"/>
            <a:ext cx="234043" cy="366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x</a:t>
            </a:r>
          </a:p>
        </xdr:txBody>
      </xdr:sp>
      <xdr:sp macro="" textlink="">
        <xdr:nvSpPr>
          <xdr:cNvPr id="173" name="Rectangle 172">
            <a:extLst>
              <a:ext uri="{FF2B5EF4-FFF2-40B4-BE49-F238E27FC236}">
                <a16:creationId xmlns:a16="http://schemas.microsoft.com/office/drawing/2014/main" id="{1582052A-80B6-E66D-ADD0-B90A7B5F534E}"/>
              </a:ext>
            </a:extLst>
          </xdr:cNvPr>
          <xdr:cNvSpPr/>
        </xdr:nvSpPr>
        <xdr:spPr>
          <a:xfrm>
            <a:off x="12708739" y="8861862"/>
            <a:ext cx="880240" cy="815537"/>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74" name="TextBox 173">
            <a:extLst>
              <a:ext uri="{FF2B5EF4-FFF2-40B4-BE49-F238E27FC236}">
                <a16:creationId xmlns:a16="http://schemas.microsoft.com/office/drawing/2014/main" id="{E168AA32-4DFB-005D-A9E6-5A4D6DAFB369}"/>
              </a:ext>
            </a:extLst>
          </xdr:cNvPr>
          <xdr:cNvSpPr txBox="1"/>
        </xdr:nvSpPr>
        <xdr:spPr>
          <a:xfrm>
            <a:off x="12793971" y="9077777"/>
            <a:ext cx="827943" cy="338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baseline="0">
                <a:solidFill>
                  <a:schemeClr val="dk1"/>
                </a:solidFill>
                <a:effectLst/>
                <a:latin typeface="+mn-lt"/>
                <a:ea typeface="+mn-ea"/>
                <a:cs typeface="+mn-cs"/>
              </a:rPr>
              <a:t>$Cost / L</a:t>
            </a:r>
            <a:endParaRPr lang="en-AU" sz="1400" b="1"/>
          </a:p>
        </xdr:txBody>
      </xdr:sp>
    </xdr:grpSp>
    <xdr:clientData/>
  </xdr:twoCellAnchor>
  <xdr:twoCellAnchor>
    <xdr:from>
      <xdr:col>5</xdr:col>
      <xdr:colOff>4234063</xdr:colOff>
      <xdr:row>20</xdr:row>
      <xdr:rowOff>620070</xdr:rowOff>
    </xdr:from>
    <xdr:to>
      <xdr:col>5</xdr:col>
      <xdr:colOff>4521275</xdr:colOff>
      <xdr:row>20</xdr:row>
      <xdr:rowOff>923538</xdr:rowOff>
    </xdr:to>
    <xdr:sp macro="" textlink="">
      <xdr:nvSpPr>
        <xdr:cNvPr id="175" name="TextBox 174">
          <a:extLst>
            <a:ext uri="{FF2B5EF4-FFF2-40B4-BE49-F238E27FC236}">
              <a16:creationId xmlns:a16="http://schemas.microsoft.com/office/drawing/2014/main" id="{B36B7887-7800-4ACF-9411-741DC8BF9615}"/>
            </a:ext>
          </a:extLst>
        </xdr:cNvPr>
        <xdr:cNvSpPr txBox="1"/>
      </xdr:nvSpPr>
      <xdr:spPr>
        <a:xfrm>
          <a:off x="11819427" y="13660661"/>
          <a:ext cx="287212" cy="303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x</a:t>
          </a:r>
        </a:p>
      </xdr:txBody>
    </xdr:sp>
    <xdr:clientData/>
  </xdr:twoCellAnchor>
  <xdr:twoCellAnchor>
    <xdr:from>
      <xdr:col>5</xdr:col>
      <xdr:colOff>4089465</xdr:colOff>
      <xdr:row>20</xdr:row>
      <xdr:rowOff>610764</xdr:rowOff>
    </xdr:from>
    <xdr:to>
      <xdr:col>6</xdr:col>
      <xdr:colOff>59968</xdr:colOff>
      <xdr:row>20</xdr:row>
      <xdr:rowOff>985949</xdr:rowOff>
    </xdr:to>
    <xdr:sp macro="" textlink="">
      <xdr:nvSpPr>
        <xdr:cNvPr id="176" name="TextBox 175">
          <a:extLst>
            <a:ext uri="{FF2B5EF4-FFF2-40B4-BE49-F238E27FC236}">
              <a16:creationId xmlns:a16="http://schemas.microsoft.com/office/drawing/2014/main" id="{774512CB-4CA0-4598-88EA-7BC8EAB398B0}"/>
            </a:ext>
          </a:extLst>
        </xdr:cNvPr>
        <xdr:cNvSpPr txBox="1"/>
      </xdr:nvSpPr>
      <xdr:spPr>
        <a:xfrm>
          <a:off x="11674829" y="13651355"/>
          <a:ext cx="1148639" cy="375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400" b="1"/>
            <a:t>10%</a:t>
          </a:r>
        </a:p>
      </xdr:txBody>
    </xdr:sp>
    <xdr:clientData/>
  </xdr:twoCellAnchor>
  <xdr:twoCellAnchor>
    <xdr:from>
      <xdr:col>5</xdr:col>
      <xdr:colOff>44177</xdr:colOff>
      <xdr:row>22</xdr:row>
      <xdr:rowOff>194554</xdr:rowOff>
    </xdr:from>
    <xdr:to>
      <xdr:col>6</xdr:col>
      <xdr:colOff>35688</xdr:colOff>
      <xdr:row>23</xdr:row>
      <xdr:rowOff>14844</xdr:rowOff>
    </xdr:to>
    <xdr:grpSp>
      <xdr:nvGrpSpPr>
        <xdr:cNvPr id="3" name="Group 2">
          <a:extLst>
            <a:ext uri="{FF2B5EF4-FFF2-40B4-BE49-F238E27FC236}">
              <a16:creationId xmlns:a16="http://schemas.microsoft.com/office/drawing/2014/main" id="{7643686B-49EC-D0D5-C03C-79CEB4AEDEE6}"/>
            </a:ext>
          </a:extLst>
        </xdr:cNvPr>
        <xdr:cNvGrpSpPr/>
      </xdr:nvGrpSpPr>
      <xdr:grpSpPr>
        <a:xfrm>
          <a:off x="7242356" y="13461518"/>
          <a:ext cx="4930903" cy="1208219"/>
          <a:chOff x="7591729" y="15902144"/>
          <a:chExt cx="5172822" cy="1223063"/>
        </a:xfrm>
      </xdr:grpSpPr>
      <xdr:sp macro="" textlink="">
        <xdr:nvSpPr>
          <xdr:cNvPr id="177" name="TextBox 176">
            <a:extLst>
              <a:ext uri="{FF2B5EF4-FFF2-40B4-BE49-F238E27FC236}">
                <a16:creationId xmlns:a16="http://schemas.microsoft.com/office/drawing/2014/main" id="{5D8D2BA0-EDFF-4A45-AD32-105E763DBC4F}"/>
              </a:ext>
            </a:extLst>
          </xdr:cNvPr>
          <xdr:cNvSpPr txBox="1"/>
        </xdr:nvSpPr>
        <xdr:spPr>
          <a:xfrm>
            <a:off x="7594904" y="15902144"/>
            <a:ext cx="2439693" cy="296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 Puncture = nb per year</a:t>
            </a:r>
          </a:p>
        </xdr:txBody>
      </xdr:sp>
      <xdr:sp macro="" textlink="">
        <xdr:nvSpPr>
          <xdr:cNvPr id="178" name="TextBox 177">
            <a:extLst>
              <a:ext uri="{FF2B5EF4-FFF2-40B4-BE49-F238E27FC236}">
                <a16:creationId xmlns:a16="http://schemas.microsoft.com/office/drawing/2014/main" id="{804E12CF-F60F-4ACA-AC1F-72C6C642BE24}"/>
              </a:ext>
            </a:extLst>
          </xdr:cNvPr>
          <xdr:cNvSpPr txBox="1"/>
        </xdr:nvSpPr>
        <xdr:spPr>
          <a:xfrm>
            <a:off x="7605045" y="16576735"/>
            <a:ext cx="5159506" cy="548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 Allowances for ground engagement</a:t>
            </a:r>
            <a:r>
              <a:rPr lang="en-AU" sz="1400" b="1" baseline="0"/>
              <a:t> tools replacement </a:t>
            </a:r>
            <a:r>
              <a:rPr lang="en-AU" sz="1400" b="1"/>
              <a:t>per annum</a:t>
            </a:r>
            <a:r>
              <a:rPr lang="en-AU" sz="1400" b="1" baseline="0"/>
              <a:t> </a:t>
            </a:r>
            <a:endParaRPr lang="en-AU" sz="1400" b="1"/>
          </a:p>
        </xdr:txBody>
      </xdr:sp>
      <xdr:sp macro="" textlink="">
        <xdr:nvSpPr>
          <xdr:cNvPr id="179" name="TextBox 178">
            <a:extLst>
              <a:ext uri="{FF2B5EF4-FFF2-40B4-BE49-F238E27FC236}">
                <a16:creationId xmlns:a16="http://schemas.microsoft.com/office/drawing/2014/main" id="{6CBDD20F-7777-4731-8A5B-2BDEDDCD2771}"/>
              </a:ext>
            </a:extLst>
          </xdr:cNvPr>
          <xdr:cNvSpPr txBox="1"/>
        </xdr:nvSpPr>
        <xdr:spPr>
          <a:xfrm>
            <a:off x="7591729" y="16367936"/>
            <a:ext cx="3173990" cy="279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 Replacement = 1 full set / 2000hrs</a:t>
            </a:r>
          </a:p>
        </xdr:txBody>
      </xdr:sp>
      <xdr:sp macro="" textlink="">
        <xdr:nvSpPr>
          <xdr:cNvPr id="180" name="TextBox 179">
            <a:extLst>
              <a:ext uri="{FF2B5EF4-FFF2-40B4-BE49-F238E27FC236}">
                <a16:creationId xmlns:a16="http://schemas.microsoft.com/office/drawing/2014/main" id="{B34CD746-9949-444D-9253-34CA60377C21}"/>
              </a:ext>
            </a:extLst>
          </xdr:cNvPr>
          <xdr:cNvSpPr txBox="1"/>
        </xdr:nvSpPr>
        <xdr:spPr>
          <a:xfrm>
            <a:off x="7597020" y="16130496"/>
            <a:ext cx="3005902" cy="2881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t>+ Replacement = 1 tyres per year</a:t>
            </a:r>
          </a:p>
        </xdr:txBody>
      </xdr:sp>
    </xdr:grpSp>
    <xdr:clientData/>
  </xdr:twoCellAnchor>
  <xdr:twoCellAnchor>
    <xdr:from>
      <xdr:col>5</xdr:col>
      <xdr:colOff>886622</xdr:colOff>
      <xdr:row>24</xdr:row>
      <xdr:rowOff>320387</xdr:rowOff>
    </xdr:from>
    <xdr:to>
      <xdr:col>5</xdr:col>
      <xdr:colOff>4410941</xdr:colOff>
      <xdr:row>24</xdr:row>
      <xdr:rowOff>1072367</xdr:rowOff>
    </xdr:to>
    <xdr:grpSp>
      <xdr:nvGrpSpPr>
        <xdr:cNvPr id="181" name="Group 180">
          <a:extLst>
            <a:ext uri="{FF2B5EF4-FFF2-40B4-BE49-F238E27FC236}">
              <a16:creationId xmlns:a16="http://schemas.microsoft.com/office/drawing/2014/main" id="{297F8DBA-D7DF-410C-9D5D-0D9CBDE37FEB}"/>
            </a:ext>
          </a:extLst>
        </xdr:cNvPr>
        <xdr:cNvGrpSpPr/>
      </xdr:nvGrpSpPr>
      <xdr:grpSpPr>
        <a:xfrm>
          <a:off x="8084801" y="16363208"/>
          <a:ext cx="3524319" cy="751980"/>
          <a:chOff x="10329405" y="1730004"/>
          <a:chExt cx="3164887" cy="813171"/>
        </a:xfrm>
      </xdr:grpSpPr>
      <xdr:grpSp>
        <xdr:nvGrpSpPr>
          <xdr:cNvPr id="182" name="Group 181">
            <a:extLst>
              <a:ext uri="{FF2B5EF4-FFF2-40B4-BE49-F238E27FC236}">
                <a16:creationId xmlns:a16="http://schemas.microsoft.com/office/drawing/2014/main" id="{D8D7D7FC-EF73-F0EF-CF50-367190B8CCD9}"/>
              </a:ext>
            </a:extLst>
          </xdr:cNvPr>
          <xdr:cNvGrpSpPr/>
        </xdr:nvGrpSpPr>
        <xdr:grpSpPr>
          <a:xfrm>
            <a:off x="10329405" y="1733550"/>
            <a:ext cx="2151458" cy="809625"/>
            <a:chOff x="10329405" y="1733550"/>
            <a:chExt cx="2151458" cy="809625"/>
          </a:xfrm>
        </xdr:grpSpPr>
        <xdr:sp macro="" textlink="">
          <xdr:nvSpPr>
            <xdr:cNvPr id="186" name="Rectangle 185">
              <a:extLst>
                <a:ext uri="{FF2B5EF4-FFF2-40B4-BE49-F238E27FC236}">
                  <a16:creationId xmlns:a16="http://schemas.microsoft.com/office/drawing/2014/main" id="{71BC02DC-BE00-B71B-B128-FDD17A66148E}"/>
                </a:ext>
              </a:extLst>
            </xdr:cNvPr>
            <xdr:cNvSpPr/>
          </xdr:nvSpPr>
          <xdr:spPr>
            <a:xfrm>
              <a:off x="10329405" y="1733550"/>
              <a:ext cx="2151458"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87" name="Rectangle 186">
              <a:extLst>
                <a:ext uri="{FF2B5EF4-FFF2-40B4-BE49-F238E27FC236}">
                  <a16:creationId xmlns:a16="http://schemas.microsoft.com/office/drawing/2014/main" id="{145D1E9A-DF8B-E0D0-E87B-8D3CAC926368}"/>
                </a:ext>
              </a:extLst>
            </xdr:cNvPr>
            <xdr:cNvSpPr/>
          </xdr:nvSpPr>
          <xdr:spPr>
            <a:xfrm>
              <a:off x="10418664" y="1791516"/>
              <a:ext cx="923622" cy="256791"/>
            </a:xfrm>
            <a:prstGeom prst="rect">
              <a:avLst/>
            </a:prstGeom>
            <a:solidFill>
              <a:srgbClr val="00206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t>Purchase Price</a:t>
              </a:r>
            </a:p>
          </xdr:txBody>
        </xdr:sp>
        <xdr:sp macro="" textlink="">
          <xdr:nvSpPr>
            <xdr:cNvPr id="188" name="Rectangle 187">
              <a:extLst>
                <a:ext uri="{FF2B5EF4-FFF2-40B4-BE49-F238E27FC236}">
                  <a16:creationId xmlns:a16="http://schemas.microsoft.com/office/drawing/2014/main" id="{D1F8162E-4EB1-7332-1A99-E671A006FE8C}"/>
                </a:ext>
              </a:extLst>
            </xdr:cNvPr>
            <xdr:cNvSpPr/>
          </xdr:nvSpPr>
          <xdr:spPr>
            <a:xfrm>
              <a:off x="11576681" y="1792604"/>
              <a:ext cx="817245" cy="270510"/>
            </a:xfrm>
            <a:prstGeom prst="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Residual Value</a:t>
              </a:r>
            </a:p>
          </xdr:txBody>
        </xdr:sp>
        <xdr:sp macro="" textlink="">
          <xdr:nvSpPr>
            <xdr:cNvPr id="189" name="TextBox 188">
              <a:extLst>
                <a:ext uri="{FF2B5EF4-FFF2-40B4-BE49-F238E27FC236}">
                  <a16:creationId xmlns:a16="http://schemas.microsoft.com/office/drawing/2014/main" id="{B8F7311F-B441-8C7D-1BD4-E52417A48F5D}"/>
                </a:ext>
              </a:extLst>
            </xdr:cNvPr>
            <xdr:cNvSpPr txBox="1"/>
          </xdr:nvSpPr>
          <xdr:spPr>
            <a:xfrm>
              <a:off x="11363919" y="1787978"/>
              <a:ext cx="23404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a:t>
              </a:r>
            </a:p>
          </xdr:txBody>
        </xdr:sp>
        <xdr:cxnSp macro="">
          <xdr:nvCxnSpPr>
            <xdr:cNvPr id="190" name="Straight Connector 189">
              <a:extLst>
                <a:ext uri="{FF2B5EF4-FFF2-40B4-BE49-F238E27FC236}">
                  <a16:creationId xmlns:a16="http://schemas.microsoft.com/office/drawing/2014/main" id="{2CDB3B1F-24DE-316A-7415-E35A61D1F2E4}"/>
                </a:ext>
              </a:extLst>
            </xdr:cNvPr>
            <xdr:cNvCxnSpPr/>
          </xdr:nvCxnSpPr>
          <xdr:spPr>
            <a:xfrm flipV="1">
              <a:off x="10393498" y="2142792"/>
              <a:ext cx="1970530" cy="3053"/>
            </a:xfrm>
            <a:prstGeom prst="line">
              <a:avLst/>
            </a:prstGeom>
            <a:ln w="12700"/>
          </xdr:spPr>
          <xdr:style>
            <a:lnRef idx="1">
              <a:schemeClr val="dk1"/>
            </a:lnRef>
            <a:fillRef idx="0">
              <a:schemeClr val="dk1"/>
            </a:fillRef>
            <a:effectRef idx="0">
              <a:schemeClr val="dk1"/>
            </a:effectRef>
            <a:fontRef idx="minor">
              <a:schemeClr val="tx1"/>
            </a:fontRef>
          </xdr:style>
        </xdr:cxnSp>
        <xdr:sp macro="" textlink="">
          <xdr:nvSpPr>
            <xdr:cNvPr id="191" name="Rectangle 190">
              <a:extLst>
                <a:ext uri="{FF2B5EF4-FFF2-40B4-BE49-F238E27FC236}">
                  <a16:creationId xmlns:a16="http://schemas.microsoft.com/office/drawing/2014/main" id="{6D322E42-C12F-1138-F6D8-CC66A8A88F64}"/>
                </a:ext>
              </a:extLst>
            </xdr:cNvPr>
            <xdr:cNvSpPr/>
          </xdr:nvSpPr>
          <xdr:spPr>
            <a:xfrm>
              <a:off x="10966264" y="2214787"/>
              <a:ext cx="1002486" cy="263138"/>
            </a:xfrm>
            <a:prstGeom prst="rect">
              <a:avLst/>
            </a:prstGeom>
            <a:solidFill>
              <a:srgbClr val="7030A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effectLst/>
                  <a:latin typeface="+mn-lt"/>
                  <a:ea typeface="+mn-ea"/>
                  <a:cs typeface="+mn-cs"/>
                </a:rPr>
                <a:t>Plant Life Hrs</a:t>
              </a:r>
              <a:endParaRPr lang="en-AU" sz="800" b="1">
                <a:solidFill>
                  <a:schemeClr val="bg1"/>
                </a:solidFill>
                <a:effectLst/>
              </a:endParaRPr>
            </a:p>
          </xdr:txBody>
        </xdr:sp>
      </xdr:grpSp>
      <xdr:sp macro="" textlink="">
        <xdr:nvSpPr>
          <xdr:cNvPr id="183" name="Rectangle 182">
            <a:extLst>
              <a:ext uri="{FF2B5EF4-FFF2-40B4-BE49-F238E27FC236}">
                <a16:creationId xmlns:a16="http://schemas.microsoft.com/office/drawing/2014/main" id="{23461E53-F8B3-044C-4C9A-70712B4773BD}"/>
              </a:ext>
            </a:extLst>
          </xdr:cNvPr>
          <xdr:cNvSpPr/>
        </xdr:nvSpPr>
        <xdr:spPr>
          <a:xfrm>
            <a:off x="12691605" y="1730004"/>
            <a:ext cx="784813" cy="809625"/>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184" name="TextBox 183">
            <a:extLst>
              <a:ext uri="{FF2B5EF4-FFF2-40B4-BE49-F238E27FC236}">
                <a16:creationId xmlns:a16="http://schemas.microsoft.com/office/drawing/2014/main" id="{ECF3CBD4-1B5A-6599-EF92-12C4482B356E}"/>
              </a:ext>
            </a:extLst>
          </xdr:cNvPr>
          <xdr:cNvSpPr txBox="1"/>
        </xdr:nvSpPr>
        <xdr:spPr>
          <a:xfrm>
            <a:off x="12924966" y="1999059"/>
            <a:ext cx="569326" cy="283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67%</a:t>
            </a:r>
          </a:p>
        </xdr:txBody>
      </xdr:sp>
      <xdr:sp macro="" textlink="">
        <xdr:nvSpPr>
          <xdr:cNvPr id="185" name="TextBox 184">
            <a:extLst>
              <a:ext uri="{FF2B5EF4-FFF2-40B4-BE49-F238E27FC236}">
                <a16:creationId xmlns:a16="http://schemas.microsoft.com/office/drawing/2014/main" id="{A53143AA-9888-598A-178C-CDE73DDA18F0}"/>
              </a:ext>
            </a:extLst>
          </xdr:cNvPr>
          <xdr:cNvSpPr txBox="1"/>
        </xdr:nvSpPr>
        <xdr:spPr>
          <a:xfrm>
            <a:off x="12458752" y="1992935"/>
            <a:ext cx="234043"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x</a:t>
            </a:r>
          </a:p>
        </xdr:txBody>
      </xdr:sp>
    </xdr:grpSp>
    <xdr:clientData/>
  </xdr:twoCellAnchor>
  <xdr:twoCellAnchor>
    <xdr:from>
      <xdr:col>4</xdr:col>
      <xdr:colOff>587375</xdr:colOff>
      <xdr:row>13</xdr:row>
      <xdr:rowOff>323850</xdr:rowOff>
    </xdr:from>
    <xdr:to>
      <xdr:col>4</xdr:col>
      <xdr:colOff>3563978</xdr:colOff>
      <xdr:row>13</xdr:row>
      <xdr:rowOff>904875</xdr:rowOff>
    </xdr:to>
    <xdr:grpSp>
      <xdr:nvGrpSpPr>
        <xdr:cNvPr id="203" name="Group 202">
          <a:extLst>
            <a:ext uri="{FF2B5EF4-FFF2-40B4-BE49-F238E27FC236}">
              <a16:creationId xmlns:a16="http://schemas.microsoft.com/office/drawing/2014/main" id="{6F7C9607-C5E3-0345-85BB-BA2539536DB0}"/>
            </a:ext>
          </a:extLst>
        </xdr:cNvPr>
        <xdr:cNvGrpSpPr/>
      </xdr:nvGrpSpPr>
      <xdr:grpSpPr>
        <a:xfrm>
          <a:off x="3213554" y="5916386"/>
          <a:ext cx="2976603" cy="581025"/>
          <a:chOff x="4311650" y="4019550"/>
          <a:chExt cx="2976603" cy="764767"/>
        </a:xfrm>
      </xdr:grpSpPr>
      <xdr:grpSp>
        <xdr:nvGrpSpPr>
          <xdr:cNvPr id="198" name="Group 197">
            <a:extLst>
              <a:ext uri="{FF2B5EF4-FFF2-40B4-BE49-F238E27FC236}">
                <a16:creationId xmlns:a16="http://schemas.microsoft.com/office/drawing/2014/main" id="{C549266B-157E-4A4B-853D-16EC5806F5EC}"/>
              </a:ext>
            </a:extLst>
          </xdr:cNvPr>
          <xdr:cNvGrpSpPr/>
        </xdr:nvGrpSpPr>
        <xdr:grpSpPr>
          <a:xfrm>
            <a:off x="4314825" y="4019550"/>
            <a:ext cx="2970253" cy="761592"/>
            <a:chOff x="2765813" y="6160987"/>
            <a:chExt cx="2510352" cy="692646"/>
          </a:xfrm>
        </xdr:grpSpPr>
        <xdr:grpSp>
          <xdr:nvGrpSpPr>
            <xdr:cNvPr id="199" name="Group 198">
              <a:extLst>
                <a:ext uri="{FF2B5EF4-FFF2-40B4-BE49-F238E27FC236}">
                  <a16:creationId xmlns:a16="http://schemas.microsoft.com/office/drawing/2014/main" id="{3079AFF9-D04C-59B1-5ADC-92F4DB5CDE42}"/>
                </a:ext>
              </a:extLst>
            </xdr:cNvPr>
            <xdr:cNvGrpSpPr/>
          </xdr:nvGrpSpPr>
          <xdr:grpSpPr>
            <a:xfrm>
              <a:off x="2765813" y="6160987"/>
              <a:ext cx="2510352" cy="692646"/>
              <a:chOff x="10372166" y="6605611"/>
              <a:chExt cx="1533650" cy="803021"/>
            </a:xfrm>
          </xdr:grpSpPr>
          <xdr:sp macro="" textlink="">
            <xdr:nvSpPr>
              <xdr:cNvPr id="201" name="Rectangle 200">
                <a:extLst>
                  <a:ext uri="{FF2B5EF4-FFF2-40B4-BE49-F238E27FC236}">
                    <a16:creationId xmlns:a16="http://schemas.microsoft.com/office/drawing/2014/main" id="{F5382C36-4B38-8B87-3FF8-5BF59ECD6F9E}"/>
                  </a:ext>
                </a:extLst>
              </xdr:cNvPr>
              <xdr:cNvSpPr/>
            </xdr:nvSpPr>
            <xdr:spPr>
              <a:xfrm>
                <a:off x="10372166" y="6605611"/>
                <a:ext cx="1533650"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202" name="TextBox 201">
                <a:extLst>
                  <a:ext uri="{FF2B5EF4-FFF2-40B4-BE49-F238E27FC236}">
                    <a16:creationId xmlns:a16="http://schemas.microsoft.com/office/drawing/2014/main" id="{E99C837D-1D4C-BBAE-0FDF-D254D705330B}"/>
                  </a:ext>
                </a:extLst>
              </xdr:cNvPr>
              <xdr:cNvSpPr txBox="1"/>
            </xdr:nvSpPr>
            <xdr:spPr>
              <a:xfrm>
                <a:off x="10941883" y="6637866"/>
                <a:ext cx="775940" cy="277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a:t>$</a:t>
                </a:r>
                <a:r>
                  <a:rPr lang="en-AU" sz="1100" b="1" baseline="0"/>
                  <a:t> Finance</a:t>
                </a:r>
                <a:r>
                  <a:rPr lang="en-AU" sz="1100" b="1"/>
                  <a:t>  </a:t>
                </a:r>
              </a:p>
            </xdr:txBody>
          </xdr:sp>
        </xdr:grpSp>
        <xdr:sp macro="" textlink="">
          <xdr:nvSpPr>
            <xdr:cNvPr id="200" name="Rectangle 199">
              <a:extLst>
                <a:ext uri="{FF2B5EF4-FFF2-40B4-BE49-F238E27FC236}">
                  <a16:creationId xmlns:a16="http://schemas.microsoft.com/office/drawing/2014/main" id="{1C4CD4C1-7826-1178-9AEB-660D86163520}"/>
                </a:ext>
              </a:extLst>
            </xdr:cNvPr>
            <xdr:cNvSpPr/>
          </xdr:nvSpPr>
          <xdr:spPr>
            <a:xfrm>
              <a:off x="3470433" y="6534027"/>
              <a:ext cx="1153016" cy="278496"/>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xnSp macro="">
        <xdr:nvCxnSpPr>
          <xdr:cNvPr id="197" name="Straight Connector 196">
            <a:extLst>
              <a:ext uri="{FF2B5EF4-FFF2-40B4-BE49-F238E27FC236}">
                <a16:creationId xmlns:a16="http://schemas.microsoft.com/office/drawing/2014/main" id="{5EF59F28-3864-4EE1-B459-222369760B3E}"/>
              </a:ext>
            </a:extLst>
          </xdr:cNvPr>
          <xdr:cNvCxnSpPr/>
        </xdr:nvCxnSpPr>
        <xdr:spPr>
          <a:xfrm>
            <a:off x="4646519" y="4353859"/>
            <a:ext cx="24466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590550</xdr:colOff>
      <xdr:row>14</xdr:row>
      <xdr:rowOff>114300</xdr:rowOff>
    </xdr:from>
    <xdr:to>
      <xdr:col>4</xdr:col>
      <xdr:colOff>3560803</xdr:colOff>
      <xdr:row>14</xdr:row>
      <xdr:rowOff>733425</xdr:rowOff>
    </xdr:to>
    <xdr:grpSp>
      <xdr:nvGrpSpPr>
        <xdr:cNvPr id="217" name="Group 216">
          <a:extLst>
            <a:ext uri="{FF2B5EF4-FFF2-40B4-BE49-F238E27FC236}">
              <a16:creationId xmlns:a16="http://schemas.microsoft.com/office/drawing/2014/main" id="{1DEAD6A0-97FD-72AB-A492-199DD50341B7}"/>
            </a:ext>
          </a:extLst>
        </xdr:cNvPr>
        <xdr:cNvGrpSpPr/>
      </xdr:nvGrpSpPr>
      <xdr:grpSpPr>
        <a:xfrm>
          <a:off x="3216729" y="7108371"/>
          <a:ext cx="2970253" cy="619125"/>
          <a:chOff x="3352800" y="4848225"/>
          <a:chExt cx="2970253" cy="619125"/>
        </a:xfrm>
      </xdr:grpSpPr>
      <xdr:grpSp>
        <xdr:nvGrpSpPr>
          <xdr:cNvPr id="212" name="Group 211">
            <a:extLst>
              <a:ext uri="{FF2B5EF4-FFF2-40B4-BE49-F238E27FC236}">
                <a16:creationId xmlns:a16="http://schemas.microsoft.com/office/drawing/2014/main" id="{4FD6C856-AFF8-4D29-B4FA-C1D0AFFFBDC7}"/>
              </a:ext>
            </a:extLst>
          </xdr:cNvPr>
          <xdr:cNvGrpSpPr/>
        </xdr:nvGrpSpPr>
        <xdr:grpSpPr>
          <a:xfrm>
            <a:off x="3352800" y="4848225"/>
            <a:ext cx="2970253" cy="615950"/>
            <a:chOff x="2765813" y="6160987"/>
            <a:chExt cx="2510352" cy="692646"/>
          </a:xfrm>
        </xdr:grpSpPr>
        <xdr:grpSp>
          <xdr:nvGrpSpPr>
            <xdr:cNvPr id="213" name="Group 212">
              <a:extLst>
                <a:ext uri="{FF2B5EF4-FFF2-40B4-BE49-F238E27FC236}">
                  <a16:creationId xmlns:a16="http://schemas.microsoft.com/office/drawing/2014/main" id="{CF12F736-AD88-D7B3-5167-32ABE9C03148}"/>
                </a:ext>
              </a:extLst>
            </xdr:cNvPr>
            <xdr:cNvGrpSpPr/>
          </xdr:nvGrpSpPr>
          <xdr:grpSpPr>
            <a:xfrm>
              <a:off x="2765813" y="6160987"/>
              <a:ext cx="2510352" cy="692646"/>
              <a:chOff x="10372166" y="6605611"/>
              <a:chExt cx="1533650" cy="803021"/>
            </a:xfrm>
          </xdr:grpSpPr>
          <xdr:sp macro="" textlink="">
            <xdr:nvSpPr>
              <xdr:cNvPr id="215" name="Rectangle 214">
                <a:extLst>
                  <a:ext uri="{FF2B5EF4-FFF2-40B4-BE49-F238E27FC236}">
                    <a16:creationId xmlns:a16="http://schemas.microsoft.com/office/drawing/2014/main" id="{D2F14713-7570-49A8-DD2B-03C41D75DF75}"/>
                  </a:ext>
                </a:extLst>
              </xdr:cNvPr>
              <xdr:cNvSpPr/>
            </xdr:nvSpPr>
            <xdr:spPr>
              <a:xfrm>
                <a:off x="10372166" y="6605611"/>
                <a:ext cx="1533650" cy="803021"/>
              </a:xfrm>
              <a:prstGeom prst="rect">
                <a:avLst/>
              </a:prstGeom>
              <a:solidFill>
                <a:schemeClr val="bg1">
                  <a:lumMod val="8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b="1"/>
              </a:p>
            </xdr:txBody>
          </xdr:sp>
          <xdr:sp macro="" textlink="">
            <xdr:nvSpPr>
              <xdr:cNvPr id="216" name="TextBox 215">
                <a:extLst>
                  <a:ext uri="{FF2B5EF4-FFF2-40B4-BE49-F238E27FC236}">
                    <a16:creationId xmlns:a16="http://schemas.microsoft.com/office/drawing/2014/main" id="{90F16531-6052-0859-628D-67D9589DA710}"/>
                  </a:ext>
                </a:extLst>
              </xdr:cNvPr>
              <xdr:cNvSpPr txBox="1"/>
            </xdr:nvSpPr>
            <xdr:spPr>
              <a:xfrm>
                <a:off x="10878237" y="6637866"/>
                <a:ext cx="775940" cy="2774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100" b="1"/>
                  <a:t>$</a:t>
                </a:r>
                <a:r>
                  <a:rPr lang="en-AU" sz="1100" b="1" baseline="0"/>
                  <a:t> Registration </a:t>
                </a:r>
                <a:r>
                  <a:rPr lang="en-AU" sz="1100" b="1"/>
                  <a:t>  </a:t>
                </a:r>
              </a:p>
            </xdr:txBody>
          </xdr:sp>
        </xdr:grpSp>
        <xdr:sp macro="" textlink="">
          <xdr:nvSpPr>
            <xdr:cNvPr id="214" name="Rectangle 213">
              <a:extLst>
                <a:ext uri="{FF2B5EF4-FFF2-40B4-BE49-F238E27FC236}">
                  <a16:creationId xmlns:a16="http://schemas.microsoft.com/office/drawing/2014/main" id="{89FEB2F8-3B49-BF8E-AF3D-B52A33C7028D}"/>
                </a:ext>
              </a:extLst>
            </xdr:cNvPr>
            <xdr:cNvSpPr/>
          </xdr:nvSpPr>
          <xdr:spPr>
            <a:xfrm>
              <a:off x="3470433" y="6534027"/>
              <a:ext cx="1153016" cy="278496"/>
            </a:xfrm>
            <a:prstGeom prst="rect">
              <a:avLst/>
            </a:prstGeom>
            <a:solidFill>
              <a:srgbClr val="00B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800" b="1">
                  <a:solidFill>
                    <a:schemeClr val="bg1"/>
                  </a:solidFill>
                </a:rPr>
                <a:t>Plant Hrs Per Yr</a:t>
              </a:r>
            </a:p>
          </xdr:txBody>
        </xdr:sp>
      </xdr:grpSp>
      <xdr:cxnSp macro="">
        <xdr:nvCxnSpPr>
          <xdr:cNvPr id="70" name="Straight Connector 69">
            <a:extLst>
              <a:ext uri="{FF2B5EF4-FFF2-40B4-BE49-F238E27FC236}">
                <a16:creationId xmlns:a16="http://schemas.microsoft.com/office/drawing/2014/main" id="{DDC18564-146A-4DBB-907D-F54D2CA60544}"/>
              </a:ext>
            </a:extLst>
          </xdr:cNvPr>
          <xdr:cNvCxnSpPr/>
        </xdr:nvCxnSpPr>
        <xdr:spPr>
          <a:xfrm>
            <a:off x="3713069" y="5112684"/>
            <a:ext cx="244668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monBernis\Desktop\Plant%20and%20equipment%20costing%20framework-Victoria%20Gvt.%20Draft1%20adjusted.xlsx" TargetMode="External"/><Relationship Id="rId1" Type="http://schemas.openxmlformats.org/officeDocument/2006/relationships/externalLinkPath" Target="/Users/SimonBernis/Desktop/Plant%20and%20equipment%20costing%20framework-Victoria%20Gvt.%20Draft1%20adjus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Assessment Method"/>
      <sheetName val="2. Database Inputs"/>
      <sheetName val="Resources bis"/>
      <sheetName val="3. Resources"/>
      <sheetName val="4. CG Assessment summary"/>
      <sheetName val="List of plants"/>
      <sheetName val="5. Comparison"/>
      <sheetName val="6. Plant rate asst template"/>
      <sheetName val="Grader"/>
      <sheetName val="Pad Roller"/>
      <sheetName val="Smooth Drum Roller"/>
      <sheetName val="Multi Tyre Roller"/>
      <sheetName val="Combination-Roller"/>
      <sheetName val="Medium Excavator"/>
      <sheetName val="Small Excavator"/>
      <sheetName val="Backhoe"/>
      <sheetName val="Loader"/>
      <sheetName val="Tractor 140 HP"/>
      <sheetName val="Tractor 75 HP"/>
      <sheetName val="Tip Truck _HM"/>
      <sheetName val="Water Truck"/>
      <sheetName val="Street Swipper"/>
      <sheetName val="Woodchipper"/>
      <sheetName val="Skid Steer"/>
      <sheetName val="Light Vehicle"/>
      <sheetName val="EWP"/>
      <sheetName val="Sheet3"/>
      <sheetName val="Sheet2"/>
    </sheetNames>
    <sheetDataSet>
      <sheetData sheetId="0" refreshError="1"/>
      <sheetData sheetId="1" refreshError="1"/>
      <sheetData sheetId="2" refreshError="1">
        <row r="2">
          <cell r="D2">
            <v>1.99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56EB-A39B-4E2C-8B6C-C4314D42CA89}">
  <dimension ref="B1:K25"/>
  <sheetViews>
    <sheetView showGridLines="0" zoomScale="70" zoomScaleNormal="70" workbookViewId="0">
      <selection activeCell="F34" sqref="F34"/>
    </sheetView>
  </sheetViews>
  <sheetFormatPr defaultRowHeight="15" x14ac:dyDescent="0.25"/>
  <cols>
    <col min="1" max="1" width="2.28515625" customWidth="1"/>
  </cols>
  <sheetData>
    <row r="1" spans="2:11" ht="6.75" customHeight="1" x14ac:dyDescent="0.25"/>
    <row r="2" spans="2:11" ht="33.75" x14ac:dyDescent="0.25">
      <c r="B2" s="2" t="s">
        <v>157</v>
      </c>
    </row>
    <row r="5" spans="2:11" x14ac:dyDescent="0.25">
      <c r="B5" s="212" t="s">
        <v>158</v>
      </c>
    </row>
    <row r="6" spans="2:11" x14ac:dyDescent="0.25">
      <c r="B6" s="213" t="s">
        <v>159</v>
      </c>
      <c r="C6" s="213"/>
      <c r="D6" s="213"/>
      <c r="E6" s="213"/>
      <c r="F6" s="213"/>
      <c r="G6" s="213"/>
      <c r="H6" s="213"/>
      <c r="I6" s="213"/>
      <c r="J6" s="213"/>
      <c r="K6" s="213"/>
    </row>
    <row r="7" spans="2:11" x14ac:dyDescent="0.25">
      <c r="B7" s="213"/>
      <c r="C7" s="213"/>
      <c r="D7" s="213"/>
      <c r="E7" s="213"/>
      <c r="F7" s="213"/>
      <c r="G7" s="213"/>
      <c r="H7" s="213"/>
      <c r="I7" s="213"/>
      <c r="J7" s="213"/>
      <c r="K7" s="213"/>
    </row>
    <row r="8" spans="2:11" x14ac:dyDescent="0.25">
      <c r="B8" s="213"/>
      <c r="C8" s="213"/>
      <c r="D8" s="213"/>
      <c r="E8" s="213"/>
      <c r="F8" s="213"/>
      <c r="G8" s="213"/>
      <c r="H8" s="213"/>
      <c r="I8" s="213"/>
      <c r="J8" s="213"/>
      <c r="K8" s="213"/>
    </row>
    <row r="11" spans="2:11" x14ac:dyDescent="0.25">
      <c r="B11" s="212" t="s">
        <v>160</v>
      </c>
    </row>
    <row r="12" spans="2:11" ht="15" customHeight="1" x14ac:dyDescent="0.25">
      <c r="B12" s="213" t="s">
        <v>161</v>
      </c>
      <c r="C12" s="213"/>
      <c r="D12" s="213"/>
      <c r="E12" s="213"/>
      <c r="F12" s="213"/>
      <c r="G12" s="213"/>
      <c r="H12" s="213"/>
      <c r="I12" s="213"/>
      <c r="J12" s="213"/>
      <c r="K12" s="213"/>
    </row>
    <row r="13" spans="2:11" x14ac:dyDescent="0.25">
      <c r="B13" s="213"/>
      <c r="C13" s="213"/>
      <c r="D13" s="213"/>
      <c r="E13" s="213"/>
      <c r="F13" s="213"/>
      <c r="G13" s="213"/>
      <c r="H13" s="213"/>
      <c r="I13" s="213"/>
      <c r="J13" s="213"/>
      <c r="K13" s="213"/>
    </row>
    <row r="14" spans="2:11" x14ac:dyDescent="0.25">
      <c r="B14" s="213"/>
      <c r="C14" s="213"/>
      <c r="D14" s="213"/>
      <c r="E14" s="213"/>
      <c r="F14" s="213"/>
      <c r="G14" s="213"/>
      <c r="H14" s="213"/>
      <c r="I14" s="213"/>
      <c r="J14" s="213"/>
      <c r="K14" s="213"/>
    </row>
    <row r="15" spans="2:11" x14ac:dyDescent="0.25">
      <c r="B15" s="213"/>
      <c r="C15" s="213"/>
      <c r="D15" s="213"/>
      <c r="E15" s="213"/>
      <c r="F15" s="213"/>
      <c r="G15" s="213"/>
      <c r="H15" s="213"/>
      <c r="I15" s="213"/>
      <c r="J15" s="213"/>
      <c r="K15" s="213"/>
    </row>
    <row r="16" spans="2:11" x14ac:dyDescent="0.25">
      <c r="B16" s="213"/>
      <c r="C16" s="213"/>
      <c r="D16" s="213"/>
      <c r="E16" s="213"/>
      <c r="F16" s="213"/>
      <c r="G16" s="213"/>
      <c r="H16" s="213"/>
      <c r="I16" s="213"/>
      <c r="J16" s="213"/>
      <c r="K16" s="213"/>
    </row>
    <row r="18" spans="2:11" x14ac:dyDescent="0.25">
      <c r="B18" s="213" t="s">
        <v>162</v>
      </c>
      <c r="C18" s="213"/>
      <c r="D18" s="213"/>
      <c r="E18" s="213"/>
      <c r="F18" s="213"/>
      <c r="G18" s="213"/>
      <c r="H18" s="213"/>
      <c r="I18" s="213"/>
      <c r="J18" s="213"/>
      <c r="K18" s="213"/>
    </row>
    <row r="19" spans="2:11" x14ac:dyDescent="0.25">
      <c r="B19" s="213"/>
      <c r="C19" s="213"/>
      <c r="D19" s="213"/>
      <c r="E19" s="213"/>
      <c r="F19" s="213"/>
      <c r="G19" s="213"/>
      <c r="H19" s="213"/>
      <c r="I19" s="213"/>
      <c r="J19" s="213"/>
      <c r="K19" s="213"/>
    </row>
    <row r="20" spans="2:11" x14ac:dyDescent="0.25">
      <c r="B20" s="213"/>
      <c r="C20" s="213"/>
      <c r="D20" s="213"/>
      <c r="E20" s="213"/>
      <c r="F20" s="213"/>
      <c r="G20" s="213"/>
      <c r="H20" s="213"/>
      <c r="I20" s="213"/>
      <c r="J20" s="213"/>
      <c r="K20" s="213"/>
    </row>
    <row r="21" spans="2:11" x14ac:dyDescent="0.25">
      <c r="B21" s="213"/>
      <c r="C21" s="213"/>
      <c r="D21" s="213"/>
      <c r="E21" s="213"/>
      <c r="F21" s="213"/>
      <c r="G21" s="213"/>
      <c r="H21" s="213"/>
      <c r="I21" s="213"/>
      <c r="J21" s="213"/>
      <c r="K21" s="213"/>
    </row>
    <row r="22" spans="2:11" ht="15" customHeight="1" x14ac:dyDescent="0.25">
      <c r="B22" s="213"/>
      <c r="C22" s="213"/>
      <c r="D22" s="213"/>
      <c r="E22" s="213"/>
      <c r="F22" s="213"/>
      <c r="G22" s="213"/>
      <c r="H22" s="213"/>
      <c r="I22" s="213"/>
      <c r="J22" s="213"/>
      <c r="K22" s="213"/>
    </row>
    <row r="24" spans="2:11" x14ac:dyDescent="0.25">
      <c r="B24" s="213" t="s">
        <v>163</v>
      </c>
      <c r="C24" s="213"/>
      <c r="D24" s="213"/>
      <c r="E24" s="213"/>
      <c r="F24" s="213"/>
      <c r="G24" s="213"/>
      <c r="H24" s="213"/>
      <c r="I24" s="213"/>
      <c r="J24" s="213"/>
      <c r="K24" s="213"/>
    </row>
    <row r="25" spans="2:11" x14ac:dyDescent="0.25">
      <c r="B25" s="213"/>
      <c r="C25" s="213"/>
      <c r="D25" s="213"/>
      <c r="E25" s="213"/>
      <c r="F25" s="213"/>
      <c r="G25" s="213"/>
      <c r="H25" s="213"/>
      <c r="I25" s="213"/>
      <c r="J25" s="213"/>
      <c r="K25" s="213"/>
    </row>
  </sheetData>
  <sheetProtection algorithmName="SHA-512" hashValue="He0Yo1Qk9AmjeogkBlAuitIxYS+VIU1jQ7oria7YfkxEYTGXr5LqDna2MyuDjt96ZkzfoYieEo+BhTFDrP8tdg==" saltValue="u9BareoBcklJkuRlXI5hTw==" spinCount="100000" sheet="1" objects="1" scenarios="1"/>
  <mergeCells count="4">
    <mergeCell ref="B6:K8"/>
    <mergeCell ref="B12:K16"/>
    <mergeCell ref="B18:K22"/>
    <mergeCell ref="B24:K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E249C-5804-490E-8DF3-58E2DBEF39BF}">
  <sheetPr codeName="Sheet1">
    <pageSetUpPr fitToPage="1"/>
  </sheetPr>
  <dimension ref="A1:J26"/>
  <sheetViews>
    <sheetView showGridLines="0" zoomScale="70" zoomScaleNormal="70" zoomScalePageLayoutView="70" workbookViewId="0">
      <selection activeCell="B1" sqref="B1"/>
    </sheetView>
  </sheetViews>
  <sheetFormatPr defaultColWidth="9" defaultRowHeight="20.25" x14ac:dyDescent="0.25"/>
  <cols>
    <col min="1" max="1" width="1.5703125" style="1" customWidth="1"/>
    <col min="2" max="2" width="1.5703125" style="3" customWidth="1"/>
    <col min="3" max="3" width="7.5703125" style="3" customWidth="1"/>
    <col min="4" max="4" width="28.5703125" style="3" customWidth="1"/>
    <col min="5" max="5" width="68.5703125" style="3" customWidth="1"/>
    <col min="6" max="6" width="74" style="3" customWidth="1"/>
    <col min="7" max="7" width="1.5703125" style="1" customWidth="1"/>
    <col min="8" max="8" width="93.28515625" style="4" customWidth="1"/>
    <col min="9" max="9" width="1.5703125" style="1" customWidth="1"/>
    <col min="10" max="10" width="9" style="1"/>
    <col min="11" max="11" width="22" style="1" customWidth="1"/>
    <col min="12" max="13" width="9" style="1"/>
    <col min="14" max="14" width="26.5703125" style="1" bestFit="1" customWidth="1"/>
    <col min="15" max="16384" width="9" style="1"/>
  </cols>
  <sheetData>
    <row r="1" spans="1:9" ht="33.75" x14ac:dyDescent="0.25">
      <c r="B1" s="2" t="s">
        <v>0</v>
      </c>
      <c r="C1" s="2"/>
    </row>
    <row r="2" spans="1:9" ht="13.15" customHeight="1" x14ac:dyDescent="0.25"/>
    <row r="3" spans="1:9" x14ac:dyDescent="0.25">
      <c r="B3" s="138" t="s">
        <v>1</v>
      </c>
    </row>
    <row r="4" spans="1:9" s="5" customFormat="1" ht="33" customHeight="1" x14ac:dyDescent="0.25">
      <c r="B4" s="6"/>
      <c r="C4" s="7" t="s">
        <v>2</v>
      </c>
      <c r="D4" s="8" t="s">
        <v>3</v>
      </c>
      <c r="E4" s="8"/>
      <c r="F4" s="8"/>
      <c r="H4" s="9"/>
    </row>
    <row r="5" spans="1:9" s="5" customFormat="1" ht="33" customHeight="1" x14ac:dyDescent="0.25">
      <c r="B5" s="6"/>
      <c r="C5" s="7" t="s">
        <v>4</v>
      </c>
      <c r="D5" s="8" t="s">
        <v>5</v>
      </c>
      <c r="E5" s="8"/>
      <c r="F5" s="8"/>
      <c r="H5" s="9"/>
    </row>
    <row r="6" spans="1:9" s="5" customFormat="1" ht="33" customHeight="1" x14ac:dyDescent="0.25">
      <c r="B6" s="6"/>
      <c r="C6" s="7" t="s">
        <v>6</v>
      </c>
      <c r="D6" s="8" t="s">
        <v>7</v>
      </c>
      <c r="E6" s="8"/>
      <c r="F6" s="8"/>
      <c r="H6" s="9"/>
    </row>
    <row r="7" spans="1:9" s="5" customFormat="1" ht="33" customHeight="1" x14ac:dyDescent="0.25">
      <c r="B7" s="6"/>
      <c r="C7" s="7" t="s">
        <v>8</v>
      </c>
      <c r="D7" s="195" t="s">
        <v>139</v>
      </c>
      <c r="E7" s="195"/>
      <c r="F7" s="195"/>
      <c r="G7" s="195"/>
      <c r="H7" s="195"/>
    </row>
    <row r="8" spans="1:9" s="5" customFormat="1" ht="48.75" customHeight="1" x14ac:dyDescent="0.25">
      <c r="B8" s="6"/>
      <c r="C8" s="7" t="s">
        <v>9</v>
      </c>
      <c r="D8" s="195" t="s">
        <v>134</v>
      </c>
      <c r="E8" s="195"/>
      <c r="F8" s="195"/>
      <c r="G8" s="195"/>
      <c r="H8" s="195"/>
    </row>
    <row r="9" spans="1:9" s="5" customFormat="1" ht="48.75" customHeight="1" x14ac:dyDescent="0.25">
      <c r="B9" s="6"/>
      <c r="C9" s="7" t="s">
        <v>136</v>
      </c>
      <c r="D9" s="195" t="s">
        <v>137</v>
      </c>
      <c r="E9" s="195"/>
      <c r="F9" s="195"/>
      <c r="G9" s="195"/>
      <c r="H9" s="195"/>
    </row>
    <row r="10" spans="1:9" x14ac:dyDescent="0.25">
      <c r="A10" s="5"/>
      <c r="B10" s="114"/>
      <c r="C10" s="193" t="s">
        <v>10</v>
      </c>
      <c r="D10" s="193"/>
      <c r="E10" s="193" t="s">
        <v>129</v>
      </c>
      <c r="F10" s="193" t="s">
        <v>11</v>
      </c>
      <c r="G10" s="115"/>
      <c r="H10" s="191" t="s">
        <v>12</v>
      </c>
      <c r="I10" s="116"/>
    </row>
    <row r="11" spans="1:9" s="10" customFormat="1" ht="26.25" x14ac:dyDescent="0.25">
      <c r="A11" s="5"/>
      <c r="B11" s="117"/>
      <c r="C11" s="194"/>
      <c r="D11" s="194"/>
      <c r="E11" s="194"/>
      <c r="F11" s="194"/>
      <c r="G11" s="118"/>
      <c r="H11" s="192"/>
      <c r="I11" s="119"/>
    </row>
    <row r="12" spans="1:9" x14ac:dyDescent="0.25">
      <c r="A12" s="5"/>
      <c r="B12" s="117"/>
      <c r="C12" s="11" t="s">
        <v>13</v>
      </c>
      <c r="D12" s="12"/>
      <c r="E12" s="12"/>
      <c r="F12" s="12"/>
      <c r="G12" s="12"/>
      <c r="H12" s="13"/>
      <c r="I12" s="122"/>
    </row>
    <row r="13" spans="1:9" ht="73.5" customHeight="1" x14ac:dyDescent="0.25">
      <c r="A13" s="5"/>
      <c r="B13" s="117"/>
      <c r="C13" s="14" t="s">
        <v>14</v>
      </c>
      <c r="D13" s="15" t="s">
        <v>15</v>
      </c>
      <c r="E13" s="15"/>
      <c r="F13" s="15"/>
      <c r="G13" s="124"/>
      <c r="H13" s="16" t="s">
        <v>16</v>
      </c>
      <c r="I13" s="122"/>
    </row>
    <row r="14" spans="1:9" ht="110.25" customHeight="1" x14ac:dyDescent="0.25">
      <c r="A14" s="5"/>
      <c r="B14" s="117"/>
      <c r="C14" s="14" t="s">
        <v>17</v>
      </c>
      <c r="D14" s="15" t="s">
        <v>18</v>
      </c>
      <c r="E14" s="15"/>
      <c r="F14" s="15"/>
      <c r="G14" s="124"/>
      <c r="H14" s="16" t="s">
        <v>143</v>
      </c>
      <c r="I14" s="122"/>
    </row>
    <row r="15" spans="1:9" ht="72" customHeight="1" x14ac:dyDescent="0.25">
      <c r="A15" s="5"/>
      <c r="B15" s="117"/>
      <c r="C15" s="14" t="s">
        <v>19</v>
      </c>
      <c r="D15" s="15" t="s">
        <v>20</v>
      </c>
      <c r="E15" s="15"/>
      <c r="F15" s="15"/>
      <c r="G15" s="124"/>
      <c r="H15" s="16" t="s">
        <v>21</v>
      </c>
      <c r="I15" s="122"/>
    </row>
    <row r="16" spans="1:9" ht="73.5" customHeight="1" x14ac:dyDescent="0.25">
      <c r="A16" s="5"/>
      <c r="B16" s="117"/>
      <c r="C16" s="14" t="s">
        <v>22</v>
      </c>
      <c r="D16" s="15" t="s">
        <v>23</v>
      </c>
      <c r="E16" s="1"/>
      <c r="F16" s="15"/>
      <c r="G16" s="124"/>
      <c r="H16" s="16" t="s">
        <v>140</v>
      </c>
      <c r="I16" s="122"/>
    </row>
    <row r="17" spans="1:10" ht="96" hidden="1" customHeight="1" x14ac:dyDescent="0.25">
      <c r="A17" s="5"/>
      <c r="B17" s="117"/>
      <c r="C17" s="20" t="s">
        <v>24</v>
      </c>
      <c r="D17" s="21" t="s">
        <v>25</v>
      </c>
      <c r="E17" s="21"/>
      <c r="F17" s="21"/>
      <c r="G17" s="126"/>
      <c r="H17" s="22" t="s">
        <v>26</v>
      </c>
      <c r="I17" s="122"/>
    </row>
    <row r="18" spans="1:10" ht="96" hidden="1" customHeight="1" x14ac:dyDescent="0.25">
      <c r="A18" s="5"/>
      <c r="B18" s="117"/>
      <c r="C18" s="20" t="s">
        <v>27</v>
      </c>
      <c r="D18" s="21" t="s">
        <v>28</v>
      </c>
      <c r="E18" s="21"/>
      <c r="F18" s="21"/>
      <c r="G18" s="126"/>
      <c r="H18" s="22" t="s">
        <v>29</v>
      </c>
      <c r="I18" s="122"/>
      <c r="J18" s="17"/>
    </row>
    <row r="19" spans="1:10" x14ac:dyDescent="0.25">
      <c r="A19" s="5"/>
      <c r="B19" s="120"/>
      <c r="C19" s="11" t="s">
        <v>30</v>
      </c>
      <c r="D19" s="12"/>
      <c r="E19" s="12"/>
      <c r="F19" s="12"/>
      <c r="G19" s="18"/>
      <c r="H19" s="19"/>
      <c r="I19" s="122"/>
    </row>
    <row r="20" spans="1:10" ht="110.1" customHeight="1" x14ac:dyDescent="0.25">
      <c r="A20" s="5"/>
      <c r="B20" s="120"/>
      <c r="C20" s="14" t="s">
        <v>31</v>
      </c>
      <c r="D20" s="15" t="s">
        <v>32</v>
      </c>
      <c r="E20" s="15"/>
      <c r="F20" s="15"/>
      <c r="G20" s="124"/>
      <c r="H20" s="16" t="s">
        <v>33</v>
      </c>
      <c r="I20" s="122"/>
      <c r="J20" s="17"/>
    </row>
    <row r="21" spans="1:10" ht="110.1" customHeight="1" x14ac:dyDescent="0.25">
      <c r="A21" s="5"/>
      <c r="B21" s="120"/>
      <c r="C21" s="14" t="s">
        <v>34</v>
      </c>
      <c r="D21" s="15" t="s">
        <v>35</v>
      </c>
      <c r="E21" s="15"/>
      <c r="F21" s="15"/>
      <c r="G21" s="124"/>
      <c r="H21" s="16" t="s">
        <v>36</v>
      </c>
      <c r="I21" s="122"/>
    </row>
    <row r="22" spans="1:10" ht="110.1" customHeight="1" x14ac:dyDescent="0.25">
      <c r="A22" s="5"/>
      <c r="B22" s="120"/>
      <c r="C22" s="14" t="s">
        <v>37</v>
      </c>
      <c r="D22" s="15" t="s">
        <v>38</v>
      </c>
      <c r="E22" s="15"/>
      <c r="F22" s="15"/>
      <c r="G22" s="124"/>
      <c r="H22" s="16" t="s">
        <v>39</v>
      </c>
      <c r="I22" s="122"/>
    </row>
    <row r="23" spans="1:10" ht="110.1" customHeight="1" x14ac:dyDescent="0.25">
      <c r="A23" s="5"/>
      <c r="B23" s="120"/>
      <c r="C23" s="14" t="s">
        <v>40</v>
      </c>
      <c r="D23" s="15" t="s">
        <v>41</v>
      </c>
      <c r="E23" s="15"/>
      <c r="F23" s="15"/>
      <c r="G23" s="124"/>
      <c r="H23" s="16" t="s">
        <v>42</v>
      </c>
      <c r="I23" s="122"/>
    </row>
    <row r="24" spans="1:10" ht="110.1" customHeight="1" x14ac:dyDescent="0.25">
      <c r="A24" s="5"/>
      <c r="B24" s="120"/>
      <c r="C24" s="14" t="s">
        <v>43</v>
      </c>
      <c r="D24" s="15" t="s">
        <v>44</v>
      </c>
      <c r="E24" s="15"/>
      <c r="F24" s="15"/>
      <c r="G24" s="124"/>
      <c r="H24" s="16" t="s">
        <v>45</v>
      </c>
      <c r="I24" s="122"/>
    </row>
    <row r="25" spans="1:10" ht="95.1" customHeight="1" x14ac:dyDescent="0.25">
      <c r="A25" s="5"/>
      <c r="B25" s="120"/>
      <c r="C25" s="14" t="s">
        <v>46</v>
      </c>
      <c r="D25" s="15" t="s">
        <v>47</v>
      </c>
      <c r="E25" s="15"/>
      <c r="F25" s="15"/>
      <c r="G25" s="124"/>
      <c r="H25" s="16" t="s">
        <v>48</v>
      </c>
      <c r="I25" s="122"/>
    </row>
    <row r="26" spans="1:10" ht="10.15" customHeight="1" x14ac:dyDescent="0.25">
      <c r="A26" s="5"/>
      <c r="B26" s="121"/>
      <c r="C26" s="127"/>
      <c r="D26" s="127"/>
      <c r="E26" s="127"/>
      <c r="F26" s="127"/>
      <c r="G26" s="125"/>
      <c r="H26" s="128"/>
      <c r="I26" s="123"/>
    </row>
  </sheetData>
  <sheetProtection algorithmName="SHA-512" hashValue="3pNgpNh1888cJHzMguKhFjD8muQpk/0p7Ea6v3u/EOaPYuBIdMUlpWcyhAlc3lU26nh9sQY2gKLOrB0nXQt9qg==" saltValue="fgb3iLUeVo0M6DdVyET7UQ==" spinCount="100000" sheet="1" objects="1" scenarios="1"/>
  <mergeCells count="7">
    <mergeCell ref="H10:H11"/>
    <mergeCell ref="C10:D11"/>
    <mergeCell ref="E10:E11"/>
    <mergeCell ref="F10:F11"/>
    <mergeCell ref="D7:H7"/>
    <mergeCell ref="D8:H8"/>
    <mergeCell ref="D9:H9"/>
  </mergeCells>
  <phoneticPr fontId="28" type="noConversion"/>
  <pageMargins left="0.70866141732283472" right="0.70866141732283472" top="0.74803149606299213" bottom="0.74803149606299213" header="0.31496062992125984" footer="0.31496062992125984"/>
  <pageSetup paperSize="8" scale="55" orientation="landscape" r:id="rId1"/>
  <headerFooter>
    <oddHeader>&amp;LPLANT RATE ASSESSMENT METHOD - SUMMARY&amp;C&amp;"-,Bold"&amp;20&amp;KFF0000COMMERICAL IN CONFIDENCE&amp;R&amp;G</oddHeader>
    <oddFooter>&amp;L&amp;D  &amp;T&amp;RPAGE &amp;P OF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C5AD-C48C-49C8-B107-26C429D8CC88}">
  <sheetPr codeName="Sheet2">
    <pageSetUpPr fitToPage="1"/>
  </sheetPr>
  <dimension ref="A1:W40"/>
  <sheetViews>
    <sheetView showGridLines="0" zoomScale="85" zoomScaleNormal="85" workbookViewId="0">
      <selection activeCell="B13" sqref="B13"/>
    </sheetView>
  </sheetViews>
  <sheetFormatPr defaultRowHeight="15" x14ac:dyDescent="0.25"/>
  <cols>
    <col min="1" max="1" width="1.42578125" customWidth="1"/>
    <col min="2" max="2" width="34" bestFit="1" customWidth="1"/>
    <col min="3" max="3" width="17.5703125" bestFit="1" customWidth="1"/>
    <col min="4" max="4" width="1.5703125" customWidth="1"/>
    <col min="5" max="5" width="17.85546875" customWidth="1"/>
    <col min="6" max="6" width="15.5703125" customWidth="1"/>
    <col min="7" max="7" width="13" customWidth="1"/>
    <col min="8" max="8" width="12" customWidth="1"/>
    <col min="9" max="9" width="13" customWidth="1"/>
    <col min="10" max="10" width="15.28515625" bestFit="1" customWidth="1"/>
    <col min="11" max="11" width="15.28515625" customWidth="1"/>
    <col min="12" max="12" width="15.28515625" bestFit="1" customWidth="1"/>
    <col min="13" max="13" width="12.28515625" customWidth="1"/>
    <col min="14" max="15" width="12.85546875" customWidth="1"/>
    <col min="16" max="16" width="12.28515625" bestFit="1" customWidth="1"/>
    <col min="17" max="17" width="14.7109375" customWidth="1"/>
    <col min="18" max="18" width="12.85546875" customWidth="1"/>
    <col min="19" max="19" width="13" customWidth="1"/>
    <col min="20" max="22" width="12.85546875" customWidth="1"/>
    <col min="23" max="23" width="1.42578125" customWidth="1"/>
  </cols>
  <sheetData>
    <row r="1" spans="1:23" s="1" customFormat="1" ht="33.75" x14ac:dyDescent="0.25">
      <c r="B1" s="23" t="s">
        <v>49</v>
      </c>
      <c r="C1" s="2"/>
      <c r="D1" s="3"/>
      <c r="E1" s="3"/>
      <c r="F1" s="3"/>
      <c r="H1" s="4"/>
      <c r="I1" s="4"/>
      <c r="N1" s="1" t="s">
        <v>130</v>
      </c>
    </row>
    <row r="2" spans="1:23" s="1" customFormat="1" ht="20.25" x14ac:dyDescent="0.25">
      <c r="B2" s="3"/>
      <c r="C2" s="3"/>
      <c r="D2" s="3"/>
      <c r="E2" s="3"/>
      <c r="F2" s="3"/>
      <c r="H2" s="4"/>
      <c r="I2" s="4"/>
    </row>
    <row r="3" spans="1:23" x14ac:dyDescent="0.25">
      <c r="A3" s="110"/>
      <c r="B3" s="196" t="s">
        <v>50</v>
      </c>
      <c r="C3" s="196"/>
      <c r="D3" s="105"/>
      <c r="E3" s="197" t="s">
        <v>120</v>
      </c>
      <c r="F3" s="197"/>
      <c r="G3" s="197"/>
      <c r="H3" s="197"/>
      <c r="I3" s="197"/>
      <c r="J3" s="197"/>
      <c r="K3" s="197"/>
      <c r="L3" s="197"/>
      <c r="M3" s="197"/>
      <c r="N3" s="197"/>
      <c r="O3" s="197"/>
      <c r="P3" s="197"/>
      <c r="Q3" s="197"/>
      <c r="R3" s="197"/>
      <c r="S3" s="197"/>
      <c r="T3" s="197"/>
      <c r="U3" s="197"/>
      <c r="V3" s="105"/>
      <c r="W3" s="150"/>
    </row>
    <row r="4" spans="1:23" ht="45" x14ac:dyDescent="0.25">
      <c r="A4" s="111"/>
      <c r="B4" s="24" t="s">
        <v>51</v>
      </c>
      <c r="C4" s="25" t="s">
        <v>52</v>
      </c>
      <c r="D4" s="106"/>
      <c r="E4" s="26" t="s">
        <v>90</v>
      </c>
      <c r="F4" s="26" t="s">
        <v>91</v>
      </c>
      <c r="G4" s="26" t="s">
        <v>92</v>
      </c>
      <c r="H4" s="26" t="s">
        <v>93</v>
      </c>
      <c r="I4" s="26" t="s">
        <v>127</v>
      </c>
      <c r="J4" s="26" t="s">
        <v>122</v>
      </c>
      <c r="K4" s="26" t="s">
        <v>121</v>
      </c>
      <c r="L4" s="26" t="s">
        <v>94</v>
      </c>
      <c r="M4" s="26" t="s">
        <v>95</v>
      </c>
      <c r="N4" s="26" t="s">
        <v>131</v>
      </c>
      <c r="O4" s="26" t="s">
        <v>132</v>
      </c>
      <c r="P4" s="26" t="s">
        <v>96</v>
      </c>
      <c r="Q4" s="26" t="s">
        <v>97</v>
      </c>
      <c r="R4" s="81" t="s">
        <v>123</v>
      </c>
      <c r="S4" s="26" t="s">
        <v>124</v>
      </c>
      <c r="T4" s="26" t="s">
        <v>125</v>
      </c>
      <c r="U4" s="26" t="s">
        <v>119</v>
      </c>
      <c r="V4" s="26" t="s">
        <v>147</v>
      </c>
      <c r="W4" s="106"/>
    </row>
    <row r="5" spans="1:23" x14ac:dyDescent="0.25">
      <c r="A5" s="107"/>
      <c r="B5" s="27" t="s">
        <v>53</v>
      </c>
      <c r="C5" s="28" t="s">
        <v>54</v>
      </c>
      <c r="D5" s="107"/>
      <c r="E5" s="79">
        <v>486302</v>
      </c>
      <c r="F5" s="79">
        <v>212940</v>
      </c>
      <c r="G5" s="79">
        <v>227434</v>
      </c>
      <c r="H5" s="79">
        <v>224057</v>
      </c>
      <c r="I5" s="79">
        <v>185600</v>
      </c>
      <c r="J5" s="79">
        <v>318291</v>
      </c>
      <c r="K5" s="136">
        <v>185031</v>
      </c>
      <c r="L5" s="136">
        <v>220303</v>
      </c>
      <c r="M5" s="79">
        <v>488633</v>
      </c>
      <c r="N5" s="79">
        <v>141800</v>
      </c>
      <c r="O5" s="79">
        <v>88500</v>
      </c>
      <c r="P5" s="79">
        <v>145990</v>
      </c>
      <c r="Q5" s="79">
        <v>266770</v>
      </c>
      <c r="R5" s="82">
        <v>419000</v>
      </c>
      <c r="S5" s="80">
        <v>161000</v>
      </c>
      <c r="T5" s="80">
        <v>105249</v>
      </c>
      <c r="U5" s="80">
        <v>58956.800000000003</v>
      </c>
      <c r="V5" s="80"/>
      <c r="W5" s="151"/>
    </row>
    <row r="6" spans="1:23" x14ac:dyDescent="0.25">
      <c r="A6" s="107"/>
      <c r="B6" s="27" t="s">
        <v>55</v>
      </c>
      <c r="C6" s="28" t="s">
        <v>56</v>
      </c>
      <c r="D6" s="107"/>
      <c r="E6" s="33">
        <v>0.3</v>
      </c>
      <c r="F6" s="33">
        <v>0.3</v>
      </c>
      <c r="G6" s="33">
        <v>0.3</v>
      </c>
      <c r="H6" s="33">
        <v>0.3</v>
      </c>
      <c r="I6" s="33">
        <v>0.3</v>
      </c>
      <c r="J6" s="33">
        <v>0.3</v>
      </c>
      <c r="K6" s="33">
        <v>0.3</v>
      </c>
      <c r="L6" s="33">
        <v>0.3</v>
      </c>
      <c r="M6" s="33">
        <v>0.3</v>
      </c>
      <c r="N6" s="33">
        <v>0.3</v>
      </c>
      <c r="O6" s="33">
        <v>0.3</v>
      </c>
      <c r="P6" s="33">
        <v>0.3</v>
      </c>
      <c r="Q6" s="33">
        <v>0.3</v>
      </c>
      <c r="R6" s="33">
        <v>0.3</v>
      </c>
      <c r="S6" s="33">
        <v>0.3</v>
      </c>
      <c r="T6" s="33">
        <v>0.3</v>
      </c>
      <c r="U6" s="33">
        <v>0.3</v>
      </c>
      <c r="V6" s="33">
        <v>0.3</v>
      </c>
      <c r="W6" s="151"/>
    </row>
    <row r="7" spans="1:23" x14ac:dyDescent="0.25">
      <c r="A7" s="107"/>
      <c r="B7" s="27" t="s">
        <v>57</v>
      </c>
      <c r="C7" s="28" t="s">
        <v>56</v>
      </c>
      <c r="D7" s="107"/>
      <c r="E7" s="29">
        <f>E5*E6</f>
        <v>145890.6</v>
      </c>
      <c r="F7" s="29">
        <f t="shared" ref="F7:Q7" si="0">F5*F6</f>
        <v>63882</v>
      </c>
      <c r="G7" s="29">
        <f t="shared" si="0"/>
        <v>68230.2</v>
      </c>
      <c r="H7" s="29">
        <f t="shared" si="0"/>
        <v>67217.099999999991</v>
      </c>
      <c r="I7" s="29">
        <f t="shared" si="0"/>
        <v>55680</v>
      </c>
      <c r="J7" s="29">
        <f t="shared" si="0"/>
        <v>95487.3</v>
      </c>
      <c r="K7" s="29">
        <f t="shared" si="0"/>
        <v>55509.299999999996</v>
      </c>
      <c r="L7" s="29">
        <f t="shared" si="0"/>
        <v>66090.899999999994</v>
      </c>
      <c r="M7" s="29">
        <f t="shared" si="0"/>
        <v>146589.9</v>
      </c>
      <c r="N7" s="29">
        <f>N5* (1-N6)</f>
        <v>99260</v>
      </c>
      <c r="O7" s="29">
        <f>O5* (1-O6)</f>
        <v>61949.999999999993</v>
      </c>
      <c r="P7" s="29">
        <f t="shared" si="0"/>
        <v>43797</v>
      </c>
      <c r="Q7" s="29">
        <f t="shared" si="0"/>
        <v>80031</v>
      </c>
      <c r="R7" s="83">
        <f>R5* (1-R6)</f>
        <v>293300</v>
      </c>
      <c r="S7" s="29"/>
      <c r="T7" s="29"/>
      <c r="U7" s="29">
        <f>U5* (1-U6)</f>
        <v>41269.760000000002</v>
      </c>
      <c r="V7" s="29"/>
      <c r="W7" s="151"/>
    </row>
    <row r="8" spans="1:23" x14ac:dyDescent="0.25">
      <c r="A8" s="107"/>
      <c r="B8" s="27" t="s">
        <v>58</v>
      </c>
      <c r="C8" s="28" t="s">
        <v>59</v>
      </c>
      <c r="D8" s="107"/>
      <c r="E8" s="30">
        <v>8000</v>
      </c>
      <c r="F8" s="30">
        <v>5000</v>
      </c>
      <c r="G8" s="30">
        <v>5000</v>
      </c>
      <c r="H8" s="30">
        <v>5000</v>
      </c>
      <c r="I8" s="139">
        <v>15000</v>
      </c>
      <c r="J8" s="30">
        <v>8000</v>
      </c>
      <c r="K8" s="30">
        <v>8000</v>
      </c>
      <c r="L8" s="30">
        <v>5000</v>
      </c>
      <c r="M8" s="30">
        <v>8000</v>
      </c>
      <c r="N8" s="30">
        <v>5000</v>
      </c>
      <c r="O8" s="30">
        <v>5000</v>
      </c>
      <c r="P8" s="38">
        <f>P9*P10</f>
        <v>17600</v>
      </c>
      <c r="Q8" s="38">
        <v>16000</v>
      </c>
      <c r="R8" s="163">
        <v>8000</v>
      </c>
      <c r="S8" s="30">
        <v>5000</v>
      </c>
      <c r="T8" s="30">
        <v>5000</v>
      </c>
      <c r="U8" s="38">
        <v>7500</v>
      </c>
      <c r="V8" s="38"/>
      <c r="W8" s="151"/>
    </row>
    <row r="9" spans="1:23" x14ac:dyDescent="0.25">
      <c r="A9" s="107"/>
      <c r="B9" s="27" t="s">
        <v>60</v>
      </c>
      <c r="C9" s="28" t="s">
        <v>59</v>
      </c>
      <c r="D9" s="107"/>
      <c r="E9" s="30">
        <v>10</v>
      </c>
      <c r="F9" s="30">
        <v>8</v>
      </c>
      <c r="G9" s="30">
        <v>8</v>
      </c>
      <c r="H9" s="30">
        <v>10</v>
      </c>
      <c r="I9" s="139">
        <v>15</v>
      </c>
      <c r="J9" s="30">
        <v>10</v>
      </c>
      <c r="K9" s="89">
        <v>10</v>
      </c>
      <c r="L9" s="30">
        <v>7</v>
      </c>
      <c r="M9" s="30">
        <v>8</v>
      </c>
      <c r="N9" s="30">
        <v>8</v>
      </c>
      <c r="O9" s="30">
        <v>8</v>
      </c>
      <c r="P9" s="38">
        <v>8</v>
      </c>
      <c r="Q9" s="38">
        <v>8</v>
      </c>
      <c r="R9" s="163">
        <v>8</v>
      </c>
      <c r="S9" s="164">
        <v>8</v>
      </c>
      <c r="T9" s="30">
        <v>5</v>
      </c>
      <c r="U9" s="38">
        <v>8</v>
      </c>
      <c r="V9" s="38"/>
      <c r="W9" s="151"/>
    </row>
    <row r="10" spans="1:23" x14ac:dyDescent="0.25">
      <c r="A10" s="107"/>
      <c r="B10" s="27" t="s">
        <v>61</v>
      </c>
      <c r="C10" s="28" t="s">
        <v>62</v>
      </c>
      <c r="D10" s="107"/>
      <c r="E10" s="30">
        <v>1000</v>
      </c>
      <c r="F10" s="30">
        <v>500</v>
      </c>
      <c r="G10" s="30">
        <v>500</v>
      </c>
      <c r="H10" s="30">
        <v>500</v>
      </c>
      <c r="I10" s="139">
        <v>500</v>
      </c>
      <c r="J10" s="30">
        <v>800</v>
      </c>
      <c r="K10" s="30">
        <v>600</v>
      </c>
      <c r="L10" s="30">
        <v>600</v>
      </c>
      <c r="M10" s="30">
        <v>800</v>
      </c>
      <c r="N10" s="30">
        <v>500</v>
      </c>
      <c r="O10" s="30">
        <v>500</v>
      </c>
      <c r="P10" s="38">
        <v>2200</v>
      </c>
      <c r="Q10" s="38">
        <v>2000</v>
      </c>
      <c r="R10" s="163">
        <v>1700</v>
      </c>
      <c r="S10" s="30">
        <v>350</v>
      </c>
      <c r="T10" s="30">
        <v>350</v>
      </c>
      <c r="U10" s="38">
        <v>1500</v>
      </c>
      <c r="V10" s="38"/>
      <c r="W10" s="151"/>
    </row>
    <row r="11" spans="1:23" x14ac:dyDescent="0.25">
      <c r="A11" s="107"/>
      <c r="B11" s="27" t="s">
        <v>63</v>
      </c>
      <c r="C11" s="28" t="s">
        <v>14</v>
      </c>
      <c r="D11" s="107"/>
      <c r="E11" s="31">
        <f>1/3</f>
        <v>0.33333333333333331</v>
      </c>
      <c r="F11" s="31">
        <f t="shared" ref="F11:Q11" si="1">1/3</f>
        <v>0.33333333333333331</v>
      </c>
      <c r="G11" s="31">
        <f t="shared" si="1"/>
        <v>0.33333333333333331</v>
      </c>
      <c r="H11" s="31">
        <f t="shared" si="1"/>
        <v>0.33333333333333331</v>
      </c>
      <c r="I11" s="31">
        <v>0.33329999999999999</v>
      </c>
      <c r="J11" s="31">
        <f t="shared" si="1"/>
        <v>0.33333333333333331</v>
      </c>
      <c r="K11" s="31">
        <v>0.33329999999999999</v>
      </c>
      <c r="L11" s="31">
        <f t="shared" si="1"/>
        <v>0.33333333333333331</v>
      </c>
      <c r="M11" s="31">
        <f t="shared" si="1"/>
        <v>0.33333333333333331</v>
      </c>
      <c r="N11" s="31">
        <v>0.33329999999999999</v>
      </c>
      <c r="O11" s="31">
        <v>0.33329999999999999</v>
      </c>
      <c r="P11" s="31">
        <f t="shared" si="1"/>
        <v>0.33333333333333331</v>
      </c>
      <c r="Q11" s="31">
        <f t="shared" si="1"/>
        <v>0.33333333333333331</v>
      </c>
      <c r="R11" s="84">
        <v>0.33329999999999999</v>
      </c>
      <c r="S11" s="31">
        <v>0.33329999999999999</v>
      </c>
      <c r="T11" s="31">
        <v>0.33329999999999999</v>
      </c>
      <c r="U11" s="31">
        <v>0.33329999999999999</v>
      </c>
      <c r="V11" s="31">
        <v>0.33329999999999999</v>
      </c>
      <c r="W11" s="151"/>
    </row>
    <row r="12" spans="1:23" x14ac:dyDescent="0.25">
      <c r="A12" s="107"/>
      <c r="B12" s="27" t="s">
        <v>154</v>
      </c>
      <c r="C12" s="28" t="s">
        <v>17</v>
      </c>
      <c r="D12" s="107"/>
      <c r="E12" s="165"/>
      <c r="F12" s="165"/>
      <c r="G12" s="165"/>
      <c r="H12" s="165"/>
      <c r="I12" s="165"/>
      <c r="J12" s="165"/>
      <c r="K12" s="165"/>
      <c r="L12" s="165"/>
      <c r="M12" s="165"/>
      <c r="N12" s="165"/>
      <c r="O12" s="165"/>
      <c r="P12" s="165"/>
      <c r="Q12" s="165"/>
      <c r="R12" s="166"/>
      <c r="S12" s="165"/>
      <c r="T12" s="165"/>
      <c r="U12" s="165"/>
      <c r="V12" s="165"/>
      <c r="W12" s="151"/>
    </row>
    <row r="13" spans="1:23" x14ac:dyDescent="0.25">
      <c r="A13" s="107"/>
      <c r="B13" s="32" t="s">
        <v>64</v>
      </c>
      <c r="C13" s="28" t="s">
        <v>19</v>
      </c>
      <c r="D13" s="107"/>
      <c r="E13" s="76">
        <v>0</v>
      </c>
      <c r="F13" s="76">
        <v>0</v>
      </c>
      <c r="G13" s="76">
        <v>0</v>
      </c>
      <c r="H13" s="76">
        <v>0</v>
      </c>
      <c r="I13" s="76">
        <v>0</v>
      </c>
      <c r="J13" s="76">
        <v>0</v>
      </c>
      <c r="K13" s="76">
        <v>0</v>
      </c>
      <c r="L13" s="76">
        <v>0</v>
      </c>
      <c r="M13" s="76">
        <v>0</v>
      </c>
      <c r="N13" s="76">
        <v>0</v>
      </c>
      <c r="O13" s="76">
        <v>0</v>
      </c>
      <c r="P13" s="76">
        <v>1068</v>
      </c>
      <c r="Q13" s="76">
        <v>1068</v>
      </c>
      <c r="R13" s="85">
        <v>1068</v>
      </c>
      <c r="S13" s="76">
        <v>0</v>
      </c>
      <c r="T13" s="76">
        <v>0</v>
      </c>
      <c r="U13" s="76">
        <v>900</v>
      </c>
      <c r="V13" s="76"/>
      <c r="W13" s="151"/>
    </row>
    <row r="14" spans="1:23" x14ac:dyDescent="0.25">
      <c r="A14" s="107"/>
      <c r="B14" s="27" t="s">
        <v>65</v>
      </c>
      <c r="C14" s="28" t="s">
        <v>22</v>
      </c>
      <c r="D14" s="107"/>
      <c r="E14" s="33">
        <v>0.01</v>
      </c>
      <c r="F14" s="33">
        <v>0.01</v>
      </c>
      <c r="G14" s="33">
        <v>0.01</v>
      </c>
      <c r="H14" s="33">
        <v>0.01</v>
      </c>
      <c r="I14" s="33">
        <v>0.01</v>
      </c>
      <c r="J14" s="33">
        <v>0.01</v>
      </c>
      <c r="K14" s="33">
        <v>0.01</v>
      </c>
      <c r="L14" s="33">
        <v>0.01</v>
      </c>
      <c r="M14" s="33">
        <v>0.01</v>
      </c>
      <c r="N14" s="33">
        <v>0.01</v>
      </c>
      <c r="O14" s="33">
        <v>0.01</v>
      </c>
      <c r="P14" s="33">
        <v>0.01</v>
      </c>
      <c r="Q14" s="33">
        <v>0.01</v>
      </c>
      <c r="R14" s="33">
        <v>0.01</v>
      </c>
      <c r="S14" s="33">
        <v>0.01</v>
      </c>
      <c r="T14" s="33">
        <v>0.01</v>
      </c>
      <c r="U14" s="33">
        <v>0.01</v>
      </c>
      <c r="V14" s="33">
        <v>0.01</v>
      </c>
      <c r="W14" s="151"/>
    </row>
    <row r="15" spans="1:23" hidden="1" x14ac:dyDescent="0.25">
      <c r="A15" s="107"/>
      <c r="B15" s="42" t="s">
        <v>66</v>
      </c>
      <c r="C15" s="43" t="s">
        <v>24</v>
      </c>
      <c r="D15" s="108"/>
      <c r="E15" s="71">
        <v>5.2499999999999998E-2</v>
      </c>
      <c r="F15" s="71">
        <v>5.2499999999999998E-2</v>
      </c>
      <c r="G15" s="71">
        <v>5.2499999999999998E-2</v>
      </c>
      <c r="H15" s="71">
        <v>5.2499999999999998E-2</v>
      </c>
      <c r="I15" s="71"/>
      <c r="J15" s="71">
        <v>5.2499999999999998E-2</v>
      </c>
      <c r="K15" s="71"/>
      <c r="L15" s="71">
        <v>5.2499999999999998E-2</v>
      </c>
      <c r="M15" s="71">
        <v>5.2499999999999998E-2</v>
      </c>
      <c r="N15" s="71"/>
      <c r="O15" s="71">
        <v>5.2499999999999998E-2</v>
      </c>
      <c r="P15" s="71">
        <v>5.2499999999999998E-2</v>
      </c>
      <c r="Q15" s="71">
        <v>5.2499999999999998E-2</v>
      </c>
      <c r="R15" s="86">
        <v>5.2499999999999998E-2</v>
      </c>
      <c r="S15" s="71"/>
      <c r="T15" s="71"/>
      <c r="U15" s="71">
        <v>5.2499999999999998E-2</v>
      </c>
      <c r="V15" s="71">
        <v>5.2499999999999998E-2</v>
      </c>
      <c r="W15" s="151"/>
    </row>
    <row r="16" spans="1:23" hidden="1" x14ac:dyDescent="0.25">
      <c r="A16" s="107"/>
      <c r="B16" s="42" t="s">
        <v>67</v>
      </c>
      <c r="C16" s="43" t="s">
        <v>27</v>
      </c>
      <c r="D16" s="108"/>
      <c r="E16" s="71">
        <v>6.25E-2</v>
      </c>
      <c r="F16" s="71">
        <v>6.25E-2</v>
      </c>
      <c r="G16" s="71">
        <v>6.25E-2</v>
      </c>
      <c r="H16" s="71">
        <v>6.25E-2</v>
      </c>
      <c r="I16" s="71"/>
      <c r="J16" s="71">
        <v>6.25E-2</v>
      </c>
      <c r="K16" s="71"/>
      <c r="L16" s="71">
        <v>6.25E-2</v>
      </c>
      <c r="M16" s="71">
        <v>6.25E-2</v>
      </c>
      <c r="N16" s="71"/>
      <c r="O16" s="71">
        <v>6.25E-2</v>
      </c>
      <c r="P16" s="71">
        <v>6.25E-2</v>
      </c>
      <c r="Q16" s="71">
        <v>6.25E-2</v>
      </c>
      <c r="R16" s="86">
        <v>6.25E-2</v>
      </c>
      <c r="S16" s="71"/>
      <c r="T16" s="71"/>
      <c r="U16" s="71">
        <v>6.25E-2</v>
      </c>
      <c r="V16" s="71">
        <v>6.25E-2</v>
      </c>
      <c r="W16" s="151"/>
    </row>
    <row r="17" spans="1:23" x14ac:dyDescent="0.25">
      <c r="A17" s="107"/>
      <c r="B17" s="27" t="s">
        <v>68</v>
      </c>
      <c r="C17" s="28" t="s">
        <v>31</v>
      </c>
      <c r="D17" s="107"/>
      <c r="E17" s="34">
        <v>36.89</v>
      </c>
      <c r="F17" s="34">
        <v>25.46</v>
      </c>
      <c r="G17" s="34">
        <v>25.46</v>
      </c>
      <c r="H17" s="34">
        <v>25.46</v>
      </c>
      <c r="I17" s="34">
        <v>0</v>
      </c>
      <c r="J17" s="35">
        <v>17.399999999999999</v>
      </c>
      <c r="K17" s="35">
        <v>5.5</v>
      </c>
      <c r="L17" s="34">
        <v>25.46</v>
      </c>
      <c r="M17" s="34">
        <v>25.46</v>
      </c>
      <c r="N17" s="153">
        <v>36.89</v>
      </c>
      <c r="O17" s="153">
        <v>25.46</v>
      </c>
      <c r="P17" s="34">
        <v>24.25</v>
      </c>
      <c r="Q17" s="34">
        <v>24.25</v>
      </c>
      <c r="R17" s="153">
        <v>25.46</v>
      </c>
      <c r="S17" s="154">
        <v>17.399999999999999</v>
      </c>
      <c r="T17" s="154">
        <v>17.399999999999999</v>
      </c>
      <c r="U17" s="35">
        <v>5.0999999999999996</v>
      </c>
      <c r="V17" s="35"/>
      <c r="W17" s="151"/>
    </row>
    <row r="18" spans="1:23" x14ac:dyDescent="0.25">
      <c r="A18" s="107"/>
      <c r="B18" s="27" t="s">
        <v>69</v>
      </c>
      <c r="C18" s="28" t="s">
        <v>31</v>
      </c>
      <c r="D18" s="107"/>
      <c r="E18" s="36">
        <v>0.5</v>
      </c>
      <c r="F18" s="36">
        <v>0.35</v>
      </c>
      <c r="G18" s="36">
        <v>0.35</v>
      </c>
      <c r="H18" s="36">
        <v>0.35</v>
      </c>
      <c r="I18" s="36">
        <v>0</v>
      </c>
      <c r="J18" s="36">
        <v>0.5</v>
      </c>
      <c r="K18" s="36">
        <v>0.5</v>
      </c>
      <c r="L18" s="36">
        <v>0.35</v>
      </c>
      <c r="M18" s="36">
        <v>0.35</v>
      </c>
      <c r="N18" s="37">
        <v>0.5</v>
      </c>
      <c r="O18" s="37">
        <v>0.35</v>
      </c>
      <c r="P18" s="36">
        <v>0.5</v>
      </c>
      <c r="Q18" s="36">
        <v>0.5</v>
      </c>
      <c r="R18" s="37">
        <v>0.35</v>
      </c>
      <c r="S18" s="37">
        <v>0.5</v>
      </c>
      <c r="T18" s="37">
        <v>0.5</v>
      </c>
      <c r="U18" s="36">
        <v>0.5</v>
      </c>
      <c r="V18" s="36"/>
      <c r="W18" s="151"/>
    </row>
    <row r="19" spans="1:23" x14ac:dyDescent="0.25">
      <c r="A19" s="107"/>
      <c r="B19" s="27" t="s">
        <v>70</v>
      </c>
      <c r="C19" s="28" t="s">
        <v>31</v>
      </c>
      <c r="D19" s="107"/>
      <c r="E19" s="155">
        <f>'[1]Resources bis'!$D$2</f>
        <v>1.99</v>
      </c>
      <c r="F19" s="155">
        <f>'[1]Resources bis'!$D$2</f>
        <v>1.99</v>
      </c>
      <c r="G19" s="155">
        <f>'[1]Resources bis'!$D$2</f>
        <v>1.99</v>
      </c>
      <c r="H19" s="155">
        <f>'[1]Resources bis'!$D$2</f>
        <v>1.99</v>
      </c>
      <c r="I19" s="155">
        <f>'[1]Resources bis'!$D$2</f>
        <v>1.99</v>
      </c>
      <c r="J19" s="155">
        <f>'[1]Resources bis'!$D$2</f>
        <v>1.99</v>
      </c>
      <c r="K19" s="155">
        <f>'[1]Resources bis'!$D$2</f>
        <v>1.99</v>
      </c>
      <c r="L19" s="155">
        <f>'[1]Resources bis'!$D$2</f>
        <v>1.99</v>
      </c>
      <c r="M19" s="155">
        <f>'[1]Resources bis'!$D$2</f>
        <v>1.99</v>
      </c>
      <c r="N19" s="155">
        <f>'[1]Resources bis'!$D$2</f>
        <v>1.99</v>
      </c>
      <c r="O19" s="155">
        <f>'[1]Resources bis'!$D$2</f>
        <v>1.99</v>
      </c>
      <c r="P19" s="155">
        <f>'[1]Resources bis'!$D$2</f>
        <v>1.99</v>
      </c>
      <c r="Q19" s="155">
        <f>'[1]Resources bis'!$D$2</f>
        <v>1.99</v>
      </c>
      <c r="R19" s="155">
        <f>'[1]Resources bis'!$D$2</f>
        <v>1.99</v>
      </c>
      <c r="S19" s="155">
        <f>'[1]Resources bis'!$D$2</f>
        <v>1.99</v>
      </c>
      <c r="T19" s="155">
        <f>'[1]Resources bis'!$D$2</f>
        <v>1.99</v>
      </c>
      <c r="U19" s="155">
        <f>'[1]Resources bis'!$D$2</f>
        <v>1.99</v>
      </c>
      <c r="V19" s="155"/>
      <c r="W19" s="151"/>
    </row>
    <row r="20" spans="1:23" x14ac:dyDescent="0.25">
      <c r="A20" s="107"/>
      <c r="B20" s="27" t="s">
        <v>71</v>
      </c>
      <c r="C20" s="28" t="s">
        <v>34</v>
      </c>
      <c r="D20" s="107"/>
      <c r="E20" s="37">
        <v>0.1</v>
      </c>
      <c r="F20" s="37">
        <v>0.1</v>
      </c>
      <c r="G20" s="37">
        <v>0.1</v>
      </c>
      <c r="H20" s="37">
        <v>0.1</v>
      </c>
      <c r="I20" s="37">
        <v>0.1</v>
      </c>
      <c r="J20" s="37">
        <v>0.1</v>
      </c>
      <c r="K20" s="37">
        <v>0.1</v>
      </c>
      <c r="L20" s="37">
        <v>0.1</v>
      </c>
      <c r="M20" s="37">
        <v>0.1</v>
      </c>
      <c r="N20" s="37">
        <v>0.1</v>
      </c>
      <c r="O20" s="37">
        <v>0.1</v>
      </c>
      <c r="P20" s="37">
        <v>0.1</v>
      </c>
      <c r="Q20" s="37">
        <v>0.1</v>
      </c>
      <c r="R20" s="87">
        <v>0.1</v>
      </c>
      <c r="S20" s="87">
        <v>0.1</v>
      </c>
      <c r="T20" s="37">
        <v>0.1</v>
      </c>
      <c r="U20" s="37">
        <v>0.1</v>
      </c>
      <c r="V20" s="37">
        <v>0.1</v>
      </c>
      <c r="W20" s="151"/>
    </row>
    <row r="21" spans="1:23" x14ac:dyDescent="0.25">
      <c r="A21" s="107"/>
      <c r="B21" s="27" t="s">
        <v>72</v>
      </c>
      <c r="C21" s="28" t="s">
        <v>37</v>
      </c>
      <c r="D21" s="107"/>
      <c r="E21" s="38">
        <v>0.25</v>
      </c>
      <c r="F21" s="38">
        <v>0.25</v>
      </c>
      <c r="G21" s="38">
        <v>0.25</v>
      </c>
      <c r="H21" s="38">
        <v>0.25</v>
      </c>
      <c r="I21" s="38">
        <v>0.25</v>
      </c>
      <c r="J21" s="38">
        <v>0.5</v>
      </c>
      <c r="K21" s="38">
        <v>0.5</v>
      </c>
      <c r="L21" s="38">
        <v>0.5</v>
      </c>
      <c r="M21" s="38">
        <v>0.5</v>
      </c>
      <c r="N21" s="38">
        <v>0.25</v>
      </c>
      <c r="O21" s="38">
        <v>0.25</v>
      </c>
      <c r="P21" s="38">
        <v>0.25</v>
      </c>
      <c r="Q21" s="38">
        <v>0.5</v>
      </c>
      <c r="R21" s="88">
        <v>0.25</v>
      </c>
      <c r="S21" s="88">
        <v>0.25</v>
      </c>
      <c r="T21" s="38">
        <v>0.25</v>
      </c>
      <c r="U21" s="38">
        <v>0.25</v>
      </c>
      <c r="V21" s="38"/>
      <c r="W21" s="151"/>
    </row>
    <row r="22" spans="1:23" x14ac:dyDescent="0.25">
      <c r="A22" s="107"/>
      <c r="B22" s="27" t="s">
        <v>73</v>
      </c>
      <c r="C22" s="28" t="s">
        <v>37</v>
      </c>
      <c r="D22" s="107"/>
      <c r="E22" s="38">
        <v>240</v>
      </c>
      <c r="F22" s="38">
        <v>240</v>
      </c>
      <c r="G22" s="38">
        <v>240</v>
      </c>
      <c r="H22" s="38">
        <v>240</v>
      </c>
      <c r="I22" s="38">
        <v>240</v>
      </c>
      <c r="J22" s="38">
        <v>240</v>
      </c>
      <c r="K22" s="38">
        <v>240</v>
      </c>
      <c r="L22" s="38">
        <v>240</v>
      </c>
      <c r="M22" s="38">
        <v>240</v>
      </c>
      <c r="N22" s="38">
        <v>240</v>
      </c>
      <c r="O22" s="38">
        <v>240</v>
      </c>
      <c r="P22" s="38">
        <v>240</v>
      </c>
      <c r="Q22" s="38">
        <v>240</v>
      </c>
      <c r="R22" s="88">
        <v>240</v>
      </c>
      <c r="S22" s="88">
        <v>240</v>
      </c>
      <c r="T22" s="38">
        <v>240</v>
      </c>
      <c r="U22" s="38">
        <v>240</v>
      </c>
      <c r="V22" s="38"/>
      <c r="W22" s="151"/>
    </row>
    <row r="23" spans="1:23" x14ac:dyDescent="0.25">
      <c r="A23" s="107"/>
      <c r="B23" s="27" t="s">
        <v>74</v>
      </c>
      <c r="C23" s="28" t="s">
        <v>37</v>
      </c>
      <c r="D23" s="107"/>
      <c r="E23" s="129">
        <v>65</v>
      </c>
      <c r="F23" s="129">
        <v>65</v>
      </c>
      <c r="G23" s="129">
        <v>65</v>
      </c>
      <c r="H23" s="129">
        <v>65</v>
      </c>
      <c r="I23" s="129">
        <v>65</v>
      </c>
      <c r="J23" s="129">
        <v>65</v>
      </c>
      <c r="K23" s="129">
        <v>65</v>
      </c>
      <c r="L23" s="129">
        <v>65</v>
      </c>
      <c r="M23" s="129">
        <v>65</v>
      </c>
      <c r="N23" s="129">
        <v>65</v>
      </c>
      <c r="O23" s="129">
        <v>65</v>
      </c>
      <c r="P23" s="129">
        <v>65</v>
      </c>
      <c r="Q23" s="129">
        <v>65</v>
      </c>
      <c r="R23" s="129">
        <v>65</v>
      </c>
      <c r="S23" s="129">
        <v>65</v>
      </c>
      <c r="T23" s="129">
        <v>65</v>
      </c>
      <c r="U23" s="129">
        <v>65</v>
      </c>
      <c r="V23" s="129"/>
      <c r="W23" s="151"/>
    </row>
    <row r="24" spans="1:23" x14ac:dyDescent="0.25">
      <c r="A24" s="107"/>
      <c r="B24" s="27" t="s">
        <v>75</v>
      </c>
      <c r="C24" s="28" t="s">
        <v>40</v>
      </c>
      <c r="D24" s="107"/>
      <c r="E24" s="129">
        <v>1000</v>
      </c>
      <c r="F24" s="129">
        <v>1000</v>
      </c>
      <c r="G24" s="129">
        <v>1000</v>
      </c>
      <c r="H24" s="129">
        <v>1000</v>
      </c>
      <c r="I24" s="129">
        <v>0</v>
      </c>
      <c r="J24" s="129">
        <v>0</v>
      </c>
      <c r="K24" s="129">
        <v>0</v>
      </c>
      <c r="L24" s="129">
        <v>700</v>
      </c>
      <c r="M24" s="129">
        <v>700</v>
      </c>
      <c r="N24" s="129">
        <v>700</v>
      </c>
      <c r="O24" s="129">
        <v>700</v>
      </c>
      <c r="P24" s="129">
        <v>400</v>
      </c>
      <c r="Q24" s="129">
        <v>400</v>
      </c>
      <c r="R24" s="133">
        <v>400</v>
      </c>
      <c r="S24" s="129">
        <v>150</v>
      </c>
      <c r="T24" s="129">
        <v>700</v>
      </c>
      <c r="U24" s="129">
        <v>150</v>
      </c>
      <c r="V24" s="129"/>
      <c r="W24" s="151"/>
    </row>
    <row r="25" spans="1:23" x14ac:dyDescent="0.25">
      <c r="A25" s="107"/>
      <c r="B25" s="27" t="s">
        <v>76</v>
      </c>
      <c r="C25" s="28" t="s">
        <v>40</v>
      </c>
      <c r="D25" s="107"/>
      <c r="E25" s="38">
        <v>6</v>
      </c>
      <c r="F25" s="38">
        <v>2</v>
      </c>
      <c r="G25" s="38">
        <v>2</v>
      </c>
      <c r="H25" s="38">
        <v>2</v>
      </c>
      <c r="I25" s="38">
        <v>0</v>
      </c>
      <c r="J25" s="38">
        <v>2</v>
      </c>
      <c r="K25" s="38"/>
      <c r="L25" s="38">
        <v>4</v>
      </c>
      <c r="M25" s="38">
        <v>4</v>
      </c>
      <c r="N25" s="38">
        <v>4</v>
      </c>
      <c r="O25" s="38">
        <v>4</v>
      </c>
      <c r="P25" s="38">
        <v>8</v>
      </c>
      <c r="Q25" s="38">
        <v>10</v>
      </c>
      <c r="R25" s="88">
        <v>6</v>
      </c>
      <c r="S25" s="38">
        <v>2</v>
      </c>
      <c r="T25" s="38">
        <v>4</v>
      </c>
      <c r="U25" s="38">
        <v>4</v>
      </c>
      <c r="V25" s="38"/>
      <c r="W25" s="151"/>
    </row>
    <row r="26" spans="1:23" x14ac:dyDescent="0.25">
      <c r="A26" s="107"/>
      <c r="B26" s="27" t="s">
        <v>77</v>
      </c>
      <c r="C26" s="28" t="s">
        <v>40</v>
      </c>
      <c r="D26" s="107"/>
      <c r="E26" s="130">
        <v>2000</v>
      </c>
      <c r="F26" s="130">
        <v>2000</v>
      </c>
      <c r="G26" s="130">
        <v>2000</v>
      </c>
      <c r="H26" s="130">
        <v>2000</v>
      </c>
      <c r="I26" s="130">
        <v>2000</v>
      </c>
      <c r="J26" s="130">
        <v>2000</v>
      </c>
      <c r="K26" s="130">
        <v>2000</v>
      </c>
      <c r="L26" s="130">
        <v>1000</v>
      </c>
      <c r="M26" s="130">
        <v>1000</v>
      </c>
      <c r="N26" s="130">
        <v>2000</v>
      </c>
      <c r="O26" s="130">
        <v>2000</v>
      </c>
      <c r="P26" s="130">
        <v>2000</v>
      </c>
      <c r="Q26" s="130">
        <v>2000</v>
      </c>
      <c r="R26" s="132">
        <v>2000</v>
      </c>
      <c r="S26" s="132">
        <v>2000</v>
      </c>
      <c r="T26" s="130">
        <v>2000</v>
      </c>
      <c r="U26" s="130">
        <v>2000</v>
      </c>
      <c r="V26" s="130"/>
      <c r="W26" s="151"/>
    </row>
    <row r="27" spans="1:23" x14ac:dyDescent="0.25">
      <c r="A27" s="107"/>
      <c r="B27" s="27" t="s">
        <v>78</v>
      </c>
      <c r="C27" s="28" t="s">
        <v>40</v>
      </c>
      <c r="D27" s="107"/>
      <c r="E27" s="129">
        <v>1000</v>
      </c>
      <c r="F27" s="129">
        <v>1000</v>
      </c>
      <c r="G27" s="129">
        <v>1000</v>
      </c>
      <c r="H27" s="129">
        <v>1000</v>
      </c>
      <c r="I27" s="129">
        <v>0</v>
      </c>
      <c r="J27" s="129">
        <v>0</v>
      </c>
      <c r="K27" s="129">
        <v>0</v>
      </c>
      <c r="L27" s="129">
        <v>700</v>
      </c>
      <c r="M27" s="129">
        <v>700</v>
      </c>
      <c r="N27" s="129">
        <v>700</v>
      </c>
      <c r="O27" s="129">
        <v>700</v>
      </c>
      <c r="P27" s="129">
        <v>400</v>
      </c>
      <c r="Q27" s="129">
        <v>400</v>
      </c>
      <c r="R27" s="133">
        <v>400</v>
      </c>
      <c r="S27" s="129">
        <v>150</v>
      </c>
      <c r="T27" s="129">
        <v>700</v>
      </c>
      <c r="U27" s="129">
        <v>150</v>
      </c>
      <c r="V27" s="129"/>
      <c r="W27" s="151"/>
    </row>
    <row r="28" spans="1:23" x14ac:dyDescent="0.25">
      <c r="A28" s="107"/>
      <c r="B28" s="27" t="s">
        <v>79</v>
      </c>
      <c r="C28" s="28" t="s">
        <v>40</v>
      </c>
      <c r="D28" s="107"/>
      <c r="E28" s="38">
        <v>3</v>
      </c>
      <c r="F28" s="38">
        <v>2</v>
      </c>
      <c r="G28" s="38">
        <v>2</v>
      </c>
      <c r="H28" s="38">
        <v>2</v>
      </c>
      <c r="I28" s="38">
        <v>0</v>
      </c>
      <c r="J28" s="38">
        <v>0</v>
      </c>
      <c r="K28" s="38">
        <v>0</v>
      </c>
      <c r="L28" s="38">
        <v>8</v>
      </c>
      <c r="M28" s="38">
        <v>6</v>
      </c>
      <c r="N28" s="38"/>
      <c r="O28" s="38">
        <v>2</v>
      </c>
      <c r="P28" s="38">
        <v>10</v>
      </c>
      <c r="Q28" s="38">
        <v>6</v>
      </c>
      <c r="R28" s="88">
        <v>8</v>
      </c>
      <c r="S28" s="38">
        <v>2</v>
      </c>
      <c r="T28" s="38">
        <v>6</v>
      </c>
      <c r="U28" s="38">
        <v>2</v>
      </c>
      <c r="V28" s="38"/>
      <c r="W28" s="151"/>
    </row>
    <row r="29" spans="1:23" x14ac:dyDescent="0.25">
      <c r="A29" s="107"/>
      <c r="B29" s="27" t="s">
        <v>80</v>
      </c>
      <c r="C29" s="28" t="s">
        <v>40</v>
      </c>
      <c r="D29" s="107"/>
      <c r="E29" s="129">
        <v>200</v>
      </c>
      <c r="F29" s="129">
        <v>200</v>
      </c>
      <c r="G29" s="129">
        <v>200</v>
      </c>
      <c r="H29" s="129">
        <v>200</v>
      </c>
      <c r="I29" s="129">
        <v>200</v>
      </c>
      <c r="J29" s="129">
        <v>400</v>
      </c>
      <c r="K29" s="129">
        <v>200</v>
      </c>
      <c r="L29" s="129">
        <v>200</v>
      </c>
      <c r="M29" s="129">
        <v>200</v>
      </c>
      <c r="N29" s="129">
        <v>200</v>
      </c>
      <c r="O29" s="129">
        <v>200</v>
      </c>
      <c r="P29" s="129">
        <v>500</v>
      </c>
      <c r="Q29" s="129">
        <v>500</v>
      </c>
      <c r="R29" s="129">
        <v>500</v>
      </c>
      <c r="S29" s="129">
        <v>100</v>
      </c>
      <c r="T29" s="129">
        <v>200</v>
      </c>
      <c r="U29" s="129">
        <v>300</v>
      </c>
      <c r="V29" s="129"/>
      <c r="W29" s="151"/>
    </row>
    <row r="30" spans="1:23" x14ac:dyDescent="0.25">
      <c r="A30" s="107"/>
      <c r="B30" s="27" t="s">
        <v>81</v>
      </c>
      <c r="C30" s="28" t="s">
        <v>40</v>
      </c>
      <c r="D30" s="107"/>
      <c r="E30" s="129">
        <v>5000</v>
      </c>
      <c r="F30" s="129">
        <v>0</v>
      </c>
      <c r="G30" s="129">
        <v>0</v>
      </c>
      <c r="H30" s="129">
        <v>0</v>
      </c>
      <c r="I30" s="129">
        <v>0</v>
      </c>
      <c r="J30" s="129">
        <v>4000</v>
      </c>
      <c r="K30" s="129">
        <v>4000</v>
      </c>
      <c r="L30" s="129">
        <v>1000</v>
      </c>
      <c r="M30" s="129">
        <v>0</v>
      </c>
      <c r="N30" s="129">
        <v>0</v>
      </c>
      <c r="O30" s="129">
        <v>0</v>
      </c>
      <c r="P30" s="129">
        <v>0</v>
      </c>
      <c r="Q30" s="129">
        <v>0</v>
      </c>
      <c r="R30" s="133">
        <v>0</v>
      </c>
      <c r="S30" s="129">
        <v>0</v>
      </c>
      <c r="T30" s="129">
        <v>0</v>
      </c>
      <c r="U30" s="129">
        <v>0</v>
      </c>
      <c r="V30" s="129"/>
      <c r="W30" s="151"/>
    </row>
    <row r="31" spans="1:23" x14ac:dyDescent="0.25">
      <c r="A31" s="107"/>
      <c r="B31" s="27" t="s">
        <v>82</v>
      </c>
      <c r="C31" s="28" t="s">
        <v>43</v>
      </c>
      <c r="D31" s="107"/>
      <c r="E31" s="131">
        <v>0.04</v>
      </c>
      <c r="F31" s="131">
        <v>0.02</v>
      </c>
      <c r="G31" s="131">
        <v>0.02</v>
      </c>
      <c r="H31" s="131">
        <v>0.02</v>
      </c>
      <c r="I31" s="131">
        <v>0.02</v>
      </c>
      <c r="J31" s="131">
        <v>0.06</v>
      </c>
      <c r="K31" s="131">
        <v>0.06</v>
      </c>
      <c r="L31" s="131">
        <v>0.04</v>
      </c>
      <c r="M31" s="131">
        <v>0.05</v>
      </c>
      <c r="N31" s="131">
        <v>0.04</v>
      </c>
      <c r="O31" s="131">
        <v>0.04</v>
      </c>
      <c r="P31" s="131">
        <v>0.08</v>
      </c>
      <c r="Q31" s="131">
        <v>0.08</v>
      </c>
      <c r="R31" s="134">
        <v>0.04</v>
      </c>
      <c r="S31" s="131">
        <v>0.05</v>
      </c>
      <c r="T31" s="131">
        <v>0.05</v>
      </c>
      <c r="U31" s="131">
        <v>0.04</v>
      </c>
      <c r="V31" s="131">
        <v>0.04</v>
      </c>
      <c r="W31" s="151"/>
    </row>
    <row r="32" spans="1:23" x14ac:dyDescent="0.25">
      <c r="A32" s="107"/>
      <c r="B32" s="27" t="s">
        <v>83</v>
      </c>
      <c r="C32" s="28" t="s">
        <v>46</v>
      </c>
      <c r="D32" s="107"/>
      <c r="E32" s="37">
        <f>1-E11</f>
        <v>0.66666666666666674</v>
      </c>
      <c r="F32" s="37">
        <f t="shared" ref="F32:Q32" si="2">1-F11</f>
        <v>0.66666666666666674</v>
      </c>
      <c r="G32" s="37">
        <f t="shared" si="2"/>
        <v>0.66666666666666674</v>
      </c>
      <c r="H32" s="37">
        <f t="shared" si="2"/>
        <v>0.66666666666666674</v>
      </c>
      <c r="I32" s="37">
        <v>0.66669999999999996</v>
      </c>
      <c r="J32" s="37">
        <f t="shared" si="2"/>
        <v>0.66666666666666674</v>
      </c>
      <c r="K32" s="37">
        <f t="shared" si="2"/>
        <v>0.66670000000000007</v>
      </c>
      <c r="L32" s="37">
        <f t="shared" si="2"/>
        <v>0.66666666666666674</v>
      </c>
      <c r="M32" s="37">
        <f t="shared" si="2"/>
        <v>0.66666666666666674</v>
      </c>
      <c r="N32" s="37">
        <v>0.66669999999999996</v>
      </c>
      <c r="O32" s="37">
        <v>0.66669999999999996</v>
      </c>
      <c r="P32" s="37">
        <f t="shared" si="2"/>
        <v>0.66666666666666674</v>
      </c>
      <c r="Q32" s="37">
        <f t="shared" si="2"/>
        <v>0.66666666666666674</v>
      </c>
      <c r="R32" s="87">
        <v>0.66669999999999996</v>
      </c>
      <c r="S32" s="87">
        <v>0.66669999999999996</v>
      </c>
      <c r="T32" s="37">
        <v>0.66669999999999996</v>
      </c>
      <c r="U32" s="37">
        <v>0.66669999999999996</v>
      </c>
      <c r="V32" s="37">
        <v>0.66669999999999996</v>
      </c>
      <c r="W32" s="151"/>
    </row>
    <row r="33" spans="1:23" ht="11.25" customHeight="1" x14ac:dyDescent="0.25">
      <c r="A33" s="112"/>
      <c r="B33" s="109"/>
      <c r="C33" s="109"/>
      <c r="D33" s="109"/>
      <c r="E33" s="113"/>
      <c r="F33" s="113"/>
      <c r="G33" s="113"/>
      <c r="H33" s="113"/>
      <c r="I33" s="113"/>
      <c r="J33" s="113"/>
      <c r="K33" s="113"/>
      <c r="L33" s="113"/>
      <c r="M33" s="113"/>
      <c r="N33" s="113"/>
      <c r="O33" s="113"/>
      <c r="P33" s="113"/>
      <c r="Q33" s="113"/>
      <c r="R33" s="113"/>
      <c r="S33" s="113"/>
      <c r="T33" s="113"/>
      <c r="U33" s="149"/>
      <c r="V33" s="149"/>
      <c r="W33" s="152"/>
    </row>
    <row r="35" spans="1:23" ht="15.75" x14ac:dyDescent="0.25">
      <c r="C35" s="135" t="s">
        <v>1</v>
      </c>
    </row>
    <row r="36" spans="1:23" x14ac:dyDescent="0.25">
      <c r="C36" s="39" t="s">
        <v>84</v>
      </c>
      <c r="D36" t="s">
        <v>85</v>
      </c>
    </row>
    <row r="37" spans="1:23" x14ac:dyDescent="0.25">
      <c r="C37" s="40" t="s">
        <v>86</v>
      </c>
      <c r="D37" t="s">
        <v>117</v>
      </c>
    </row>
    <row r="38" spans="1:23" x14ac:dyDescent="0.25">
      <c r="C38" s="104" t="s">
        <v>87</v>
      </c>
      <c r="D38" t="s">
        <v>144</v>
      </c>
    </row>
    <row r="39" spans="1:23" x14ac:dyDescent="0.25">
      <c r="C39" s="41" t="s">
        <v>88</v>
      </c>
      <c r="D39" t="s">
        <v>133</v>
      </c>
    </row>
    <row r="40" spans="1:23" x14ac:dyDescent="0.25">
      <c r="C40" s="78" t="s">
        <v>116</v>
      </c>
      <c r="D40" t="s">
        <v>145</v>
      </c>
    </row>
  </sheetData>
  <mergeCells count="2">
    <mergeCell ref="B3:C3"/>
    <mergeCell ref="E3:U3"/>
  </mergeCells>
  <pageMargins left="0.70866141732283472" right="0.70866141732283472" top="0.74803149606299213" bottom="0.74803149606299213" header="0.31496062992125984" footer="0.31496062992125984"/>
  <pageSetup paperSize="8" scale="66" orientation="landscape" r:id="rId1"/>
  <headerFooter>
    <oddHeader>&amp;LPLANT RATE ASSESSMENT METHOD - DATABASE INPUTS&amp;C&amp;"-,Bold"&amp;16&amp;KFF0000COMMERICAL IN CONFIDENCE&amp;R&amp;G</oddHeader>
    <oddFooter>&amp;L&amp;D  &amp;T&amp;RPAGE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47326-1041-4004-95F7-365133E81537}">
  <sheetPr codeName="Sheet3"/>
  <dimension ref="B1:B20"/>
  <sheetViews>
    <sheetView workbookViewId="0">
      <selection activeCell="B21" sqref="B21"/>
    </sheetView>
  </sheetViews>
  <sheetFormatPr defaultRowHeight="15" x14ac:dyDescent="0.25"/>
  <cols>
    <col min="1" max="1" width="24.42578125" customWidth="1"/>
    <col min="2" max="2" width="30" customWidth="1"/>
  </cols>
  <sheetData>
    <row r="1" spans="2:2" ht="15.75" thickBot="1" x14ac:dyDescent="0.3"/>
    <row r="2" spans="2:2" ht="20.65" customHeight="1" thickBot="1" x14ac:dyDescent="0.3">
      <c r="B2" s="75" t="s">
        <v>89</v>
      </c>
    </row>
    <row r="3" spans="2:2" ht="20.65" customHeight="1" x14ac:dyDescent="0.25">
      <c r="B3" s="72" t="s">
        <v>90</v>
      </c>
    </row>
    <row r="4" spans="2:2" ht="20.65" customHeight="1" x14ac:dyDescent="0.25">
      <c r="B4" s="73" t="s">
        <v>91</v>
      </c>
    </row>
    <row r="5" spans="2:2" ht="20.65" customHeight="1" x14ac:dyDescent="0.25">
      <c r="B5" s="73" t="s">
        <v>92</v>
      </c>
    </row>
    <row r="6" spans="2:2" ht="20.65" customHeight="1" x14ac:dyDescent="0.25">
      <c r="B6" s="73" t="s">
        <v>93</v>
      </c>
    </row>
    <row r="7" spans="2:2" ht="20.65" customHeight="1" x14ac:dyDescent="0.25">
      <c r="B7" s="73" t="s">
        <v>122</v>
      </c>
    </row>
    <row r="8" spans="2:2" ht="20.65" customHeight="1" x14ac:dyDescent="0.25">
      <c r="B8" s="73" t="s">
        <v>121</v>
      </c>
    </row>
    <row r="9" spans="2:2" ht="20.65" customHeight="1" x14ac:dyDescent="0.25">
      <c r="B9" s="73" t="s">
        <v>127</v>
      </c>
    </row>
    <row r="10" spans="2:2" ht="20.65" customHeight="1" x14ac:dyDescent="0.25">
      <c r="B10" s="73" t="s">
        <v>132</v>
      </c>
    </row>
    <row r="11" spans="2:2" ht="20.65" customHeight="1" x14ac:dyDescent="0.25">
      <c r="B11" s="73" t="s">
        <v>131</v>
      </c>
    </row>
    <row r="12" spans="2:2" ht="20.65" customHeight="1" x14ac:dyDescent="0.25">
      <c r="B12" s="73" t="s">
        <v>123</v>
      </c>
    </row>
    <row r="13" spans="2:2" ht="20.65" customHeight="1" x14ac:dyDescent="0.25">
      <c r="B13" s="73" t="s">
        <v>124</v>
      </c>
    </row>
    <row r="14" spans="2:2" ht="20.65" customHeight="1" x14ac:dyDescent="0.25">
      <c r="B14" s="73" t="s">
        <v>125</v>
      </c>
    </row>
    <row r="15" spans="2:2" ht="20.65" customHeight="1" x14ac:dyDescent="0.25">
      <c r="B15" s="73" t="s">
        <v>94</v>
      </c>
    </row>
    <row r="16" spans="2:2" ht="20.65" customHeight="1" x14ac:dyDescent="0.25">
      <c r="B16" s="73" t="s">
        <v>95</v>
      </c>
    </row>
    <row r="17" spans="2:2" ht="20.65" customHeight="1" x14ac:dyDescent="0.25">
      <c r="B17" s="73" t="s">
        <v>96</v>
      </c>
    </row>
    <row r="18" spans="2:2" ht="20.65" customHeight="1" x14ac:dyDescent="0.25">
      <c r="B18" s="73" t="s">
        <v>97</v>
      </c>
    </row>
    <row r="19" spans="2:2" ht="20.65" customHeight="1" x14ac:dyDescent="0.25">
      <c r="B19" s="171" t="s">
        <v>119</v>
      </c>
    </row>
    <row r="20" spans="2:2" ht="20.65" customHeight="1" thickBot="1" x14ac:dyDescent="0.3">
      <c r="B20" s="74"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EFA54-E300-40B4-937F-021B238F1C18}">
  <sheetPr codeName="Sheet4">
    <pageSetUpPr fitToPage="1"/>
  </sheetPr>
  <dimension ref="B1:W52"/>
  <sheetViews>
    <sheetView showGridLines="0" tabSelected="1" zoomScale="90" zoomScaleNormal="90" workbookViewId="0">
      <selection activeCell="L41" sqref="L41"/>
    </sheetView>
  </sheetViews>
  <sheetFormatPr defaultColWidth="9" defaultRowHeight="12.75" x14ac:dyDescent="0.25"/>
  <cols>
    <col min="1" max="1" width="1.28515625" style="57" customWidth="1"/>
    <col min="2" max="2" width="16.85546875" style="57" customWidth="1"/>
    <col min="3" max="3" width="18.42578125" style="57" customWidth="1"/>
    <col min="4" max="4" width="35.5703125" style="57" bestFit="1" customWidth="1"/>
    <col min="5" max="5" width="27.5703125" style="58" customWidth="1"/>
    <col min="6" max="7" width="30.7109375" style="58" customWidth="1"/>
    <col min="8" max="8" width="2.5703125" style="58" customWidth="1"/>
    <col min="9" max="9" width="1.85546875" style="58" customWidth="1"/>
    <col min="10" max="10" width="2" style="58" customWidth="1"/>
    <col min="11" max="11" width="10.85546875" style="58" customWidth="1"/>
    <col min="12" max="12" width="11.7109375" style="58" bestFit="1" customWidth="1"/>
    <col min="13" max="13" width="12" style="58" customWidth="1"/>
    <col min="14" max="14" width="11.140625" style="58" bestFit="1" customWidth="1"/>
    <col min="15" max="15" width="13.28515625" style="58" bestFit="1" customWidth="1"/>
    <col min="16" max="16" width="1.5703125" style="58" customWidth="1"/>
    <col min="17" max="17" width="18.85546875" style="58" customWidth="1"/>
    <col min="18" max="18" width="20" style="58" bestFit="1" customWidth="1"/>
    <col min="19" max="19" width="1.140625" style="58" customWidth="1"/>
    <col min="20" max="20" width="21.140625" style="58" bestFit="1" customWidth="1"/>
    <col min="21" max="21" width="15.7109375" style="57" bestFit="1" customWidth="1"/>
    <col min="22" max="22" width="12.7109375" style="57" bestFit="1" customWidth="1"/>
    <col min="23" max="23" width="13.140625" style="57" bestFit="1" customWidth="1"/>
    <col min="24" max="24" width="16.85546875" style="57" bestFit="1" customWidth="1"/>
    <col min="25" max="25" width="4.28515625" style="57" bestFit="1" customWidth="1"/>
    <col min="26" max="26" width="19.28515625" style="57" bestFit="1" customWidth="1"/>
    <col min="27" max="27" width="12.85546875" style="57" bestFit="1" customWidth="1"/>
    <col min="28" max="28" width="24.5703125" style="57" bestFit="1" customWidth="1"/>
    <col min="29" max="29" width="52" style="57" bestFit="1" customWidth="1"/>
    <col min="30" max="16384" width="9" style="57"/>
  </cols>
  <sheetData>
    <row r="1" spans="2:23" ht="12.6" customHeight="1" x14ac:dyDescent="0.25"/>
    <row r="2" spans="2:23" s="5" customFormat="1" ht="23.25" x14ac:dyDescent="0.25">
      <c r="B2" s="23" t="s">
        <v>153</v>
      </c>
      <c r="D2" s="55"/>
      <c r="H2" s="9"/>
      <c r="I2" s="9"/>
      <c r="J2" s="9"/>
      <c r="K2" s="56" t="s">
        <v>98</v>
      </c>
      <c r="L2" s="209"/>
      <c r="M2" s="209"/>
      <c r="N2" s="9"/>
      <c r="O2" s="9"/>
      <c r="P2" s="9"/>
      <c r="Q2" s="9"/>
      <c r="S2" s="9"/>
      <c r="T2" s="9"/>
    </row>
    <row r="3" spans="2:23" s="5" customFormat="1" ht="23.25" x14ac:dyDescent="0.25">
      <c r="B3" s="23"/>
      <c r="D3" s="55"/>
      <c r="E3" s="173" t="s">
        <v>146</v>
      </c>
      <c r="F3" s="190"/>
      <c r="G3" s="174"/>
      <c r="H3" s="9"/>
      <c r="I3" s="9"/>
      <c r="J3" s="9"/>
      <c r="K3" s="56"/>
      <c r="L3" s="172"/>
      <c r="M3" s="9"/>
      <c r="N3" s="9"/>
      <c r="O3" s="9"/>
      <c r="P3" s="9"/>
      <c r="Q3" s="9"/>
      <c r="S3" s="9"/>
      <c r="T3" s="9"/>
    </row>
    <row r="4" spans="2:23" ht="12.6" customHeight="1" x14ac:dyDescent="0.25"/>
    <row r="5" spans="2:23" ht="18" customHeight="1" x14ac:dyDescent="0.25">
      <c r="B5" s="100" t="s">
        <v>149</v>
      </c>
      <c r="C5" s="101"/>
      <c r="D5" s="101"/>
      <c r="E5" s="102"/>
      <c r="F5" s="102"/>
      <c r="G5" s="102"/>
      <c r="H5" s="102"/>
      <c r="I5" s="102"/>
      <c r="J5" s="102"/>
      <c r="K5" s="102"/>
      <c r="L5" s="102"/>
      <c r="M5" s="102"/>
      <c r="N5" s="102"/>
      <c r="O5" s="102"/>
      <c r="P5" s="102"/>
      <c r="Q5" s="102"/>
      <c r="R5" s="102"/>
    </row>
    <row r="6" spans="2:23" ht="12.6" customHeight="1" x14ac:dyDescent="0.25"/>
    <row r="7" spans="2:23" ht="12.6" customHeight="1" x14ac:dyDescent="0.25">
      <c r="B7" s="175"/>
      <c r="C7" s="176" t="s">
        <v>150</v>
      </c>
      <c r="D7" s="177"/>
    </row>
    <row r="8" spans="2:23" ht="12.6" customHeight="1" x14ac:dyDescent="0.25">
      <c r="B8" s="175"/>
      <c r="C8" s="176" t="s">
        <v>155</v>
      </c>
      <c r="D8" s="177"/>
    </row>
    <row r="9" spans="2:23" ht="12.6" customHeight="1" x14ac:dyDescent="0.25"/>
    <row r="10" spans="2:23" ht="18" customHeight="1" x14ac:dyDescent="0.25">
      <c r="B10" s="100" t="s">
        <v>128</v>
      </c>
      <c r="C10" s="101"/>
      <c r="D10" s="101"/>
      <c r="E10" s="102"/>
      <c r="F10" s="102"/>
      <c r="G10" s="102"/>
      <c r="H10" s="102"/>
      <c r="I10" s="102"/>
      <c r="J10" s="102"/>
      <c r="K10" s="102"/>
      <c r="L10" s="102"/>
      <c r="M10" s="102"/>
      <c r="N10" s="102"/>
      <c r="O10" s="102"/>
      <c r="P10" s="102"/>
      <c r="Q10" s="102"/>
      <c r="R10" s="102"/>
    </row>
    <row r="11" spans="2:23" ht="12.6" customHeight="1" x14ac:dyDescent="0.25">
      <c r="E11" s="57"/>
      <c r="F11" s="57"/>
      <c r="G11" s="57"/>
      <c r="I11" s="102"/>
      <c r="U11" s="58"/>
      <c r="V11" s="58"/>
      <c r="W11" s="58"/>
    </row>
    <row r="12" spans="2:23" ht="12.6" customHeight="1" x14ac:dyDescent="0.25">
      <c r="B12" s="210" t="s">
        <v>156</v>
      </c>
      <c r="C12" s="210"/>
      <c r="D12" s="210"/>
      <c r="E12" s="210"/>
      <c r="F12" s="210"/>
      <c r="G12" s="210"/>
      <c r="I12" s="102"/>
      <c r="U12" s="58"/>
      <c r="V12" s="58"/>
      <c r="W12" s="58"/>
    </row>
    <row r="13" spans="2:23" ht="12.6" customHeight="1" x14ac:dyDescent="0.25">
      <c r="B13" s="210"/>
      <c r="C13" s="210"/>
      <c r="D13" s="210"/>
      <c r="E13" s="210"/>
      <c r="F13" s="210"/>
      <c r="G13" s="210"/>
      <c r="I13" s="102"/>
      <c r="U13" s="58"/>
      <c r="V13" s="58"/>
      <c r="W13" s="58"/>
    </row>
    <row r="14" spans="2:23" ht="50.25" customHeight="1" x14ac:dyDescent="0.25">
      <c r="B14" s="210"/>
      <c r="C14" s="210"/>
      <c r="D14" s="210"/>
      <c r="E14" s="210"/>
      <c r="F14" s="210"/>
      <c r="G14" s="210"/>
      <c r="I14" s="102"/>
      <c r="U14" s="58"/>
      <c r="V14" s="58"/>
      <c r="W14" s="58"/>
    </row>
    <row r="15" spans="2:23" ht="12.6" customHeight="1" x14ac:dyDescent="0.25">
      <c r="E15" s="57"/>
      <c r="F15" s="57"/>
      <c r="G15" s="57"/>
      <c r="I15" s="102"/>
      <c r="U15" s="58"/>
      <c r="V15" s="58"/>
      <c r="W15" s="58"/>
    </row>
    <row r="16" spans="2:23" s="60" customFormat="1" ht="15.6" customHeight="1" x14ac:dyDescent="0.25">
      <c r="B16" s="199" t="s">
        <v>118</v>
      </c>
      <c r="C16" s="199"/>
      <c r="D16" s="199"/>
      <c r="E16" s="199"/>
      <c r="F16" s="199"/>
      <c r="G16" s="199"/>
      <c r="H16" s="99"/>
      <c r="I16" s="102"/>
      <c r="J16" s="58"/>
      <c r="K16" s="199" t="s">
        <v>114</v>
      </c>
      <c r="L16" s="199"/>
      <c r="M16" s="199"/>
      <c r="N16" s="199"/>
      <c r="O16" s="203"/>
      <c r="P16" s="93"/>
      <c r="Q16" s="198" t="s">
        <v>105</v>
      </c>
      <c r="R16" s="199"/>
      <c r="S16" s="59"/>
      <c r="T16" s="59"/>
      <c r="U16" s="59"/>
      <c r="V16" s="59"/>
      <c r="W16" s="59"/>
    </row>
    <row r="17" spans="2:23" s="1" customFormat="1" ht="30" customHeight="1" x14ac:dyDescent="0.25">
      <c r="B17" s="205" t="s">
        <v>107</v>
      </c>
      <c r="C17" s="205"/>
      <c r="D17" s="169" t="s">
        <v>100</v>
      </c>
      <c r="E17" s="169" t="s">
        <v>148</v>
      </c>
      <c r="F17" s="206" t="s">
        <v>108</v>
      </c>
      <c r="G17" s="206"/>
      <c r="H17" s="4"/>
      <c r="I17" s="102"/>
      <c r="J17" s="4"/>
      <c r="K17" s="169" t="s">
        <v>99</v>
      </c>
      <c r="L17" s="206" t="s">
        <v>100</v>
      </c>
      <c r="M17" s="206"/>
      <c r="N17" s="170" t="s">
        <v>110</v>
      </c>
      <c r="O17" s="170" t="s">
        <v>109</v>
      </c>
      <c r="P17" s="94"/>
      <c r="Q17" s="62" t="s">
        <v>151</v>
      </c>
      <c r="R17" s="62" t="s">
        <v>152</v>
      </c>
      <c r="S17" s="4"/>
      <c r="T17" s="4"/>
      <c r="U17" s="4"/>
      <c r="V17" s="4"/>
      <c r="W17" s="4"/>
    </row>
    <row r="18" spans="2:23" ht="14.1" customHeight="1" x14ac:dyDescent="0.25">
      <c r="B18" s="200" t="s">
        <v>54</v>
      </c>
      <c r="C18" s="200"/>
      <c r="D18" s="61" t="s">
        <v>53</v>
      </c>
      <c r="E18" s="180" t="str">
        <f>IFERROR(VLOOKUP($D18,'2. Database Inputs'!$B$4:$V$32,MATCH($F$3,'2. Database Inputs'!$B$4:$V$4,0),0),"")</f>
        <v/>
      </c>
      <c r="F18" s="207"/>
      <c r="G18" s="207"/>
      <c r="I18" s="103"/>
      <c r="K18" s="44" t="s">
        <v>101</v>
      </c>
      <c r="L18" s="45"/>
      <c r="M18" s="46"/>
      <c r="N18" s="63"/>
      <c r="O18" s="46"/>
      <c r="P18" s="46"/>
      <c r="Q18" s="46"/>
      <c r="R18" s="64"/>
      <c r="S18" s="4"/>
      <c r="U18" s="58"/>
      <c r="V18" s="58"/>
      <c r="W18" s="58"/>
    </row>
    <row r="19" spans="2:23" ht="15.6" customHeight="1" x14ac:dyDescent="0.25">
      <c r="B19" s="200" t="s">
        <v>56</v>
      </c>
      <c r="C19" s="200"/>
      <c r="D19" s="61" t="s">
        <v>55</v>
      </c>
      <c r="E19" s="178" t="str">
        <f>IFERROR(VLOOKUP($D19,'2. Database Inputs'!$B$4:$V$32,MATCH($F$3,'2. Database Inputs'!$B$4:$V$4,0),0),"")</f>
        <v/>
      </c>
      <c r="F19" s="207"/>
      <c r="G19" s="207"/>
      <c r="I19" s="103"/>
      <c r="K19" s="47" t="s">
        <v>14</v>
      </c>
      <c r="L19" s="48" t="s">
        <v>15</v>
      </c>
      <c r="M19" s="49"/>
      <c r="N19" s="183" t="str">
        <f>IFERROR(((E18-E20)/E21)*E24,"")</f>
        <v/>
      </c>
      <c r="O19" s="65" t="str">
        <f>IFERROR(N19/$N$35,"")</f>
        <v/>
      </c>
      <c r="P19" s="95"/>
      <c r="Q19" s="66" t="s">
        <v>112</v>
      </c>
      <c r="R19" s="66" t="s">
        <v>111</v>
      </c>
      <c r="S19" s="4"/>
      <c r="U19" s="58"/>
      <c r="V19" s="58"/>
      <c r="W19" s="58"/>
    </row>
    <row r="20" spans="2:23" ht="15.6" customHeight="1" x14ac:dyDescent="0.25">
      <c r="B20" s="201" t="s">
        <v>56</v>
      </c>
      <c r="C20" s="202"/>
      <c r="D20" s="61" t="s">
        <v>57</v>
      </c>
      <c r="E20" s="180" t="str">
        <f>IFERROR(VLOOKUP($D20,'2. Database Inputs'!$B$4:$V$32,MATCH($F$3,'2. Database Inputs'!$B$4:$V$4,0),0),"")</f>
        <v/>
      </c>
      <c r="F20" s="207"/>
      <c r="G20" s="207"/>
      <c r="I20" s="103"/>
      <c r="K20" s="47" t="s">
        <v>17</v>
      </c>
      <c r="L20" s="48" t="s">
        <v>18</v>
      </c>
      <c r="M20" s="49"/>
      <c r="N20" s="184" t="str">
        <f>IFERROR(E25/E21,"")</f>
        <v/>
      </c>
      <c r="O20" s="167" t="str">
        <f>IFERROR(N20/$N$35,"")</f>
        <v/>
      </c>
      <c r="P20" s="96"/>
      <c r="Q20" s="168" t="s">
        <v>142</v>
      </c>
      <c r="R20" s="168" t="s">
        <v>142</v>
      </c>
      <c r="S20" s="4"/>
      <c r="U20" s="58"/>
      <c r="V20" s="58"/>
      <c r="W20" s="58"/>
    </row>
    <row r="21" spans="2:23" ht="15.6" customHeight="1" x14ac:dyDescent="0.25">
      <c r="B21" s="201" t="s">
        <v>59</v>
      </c>
      <c r="C21" s="202"/>
      <c r="D21" s="61" t="s">
        <v>58</v>
      </c>
      <c r="E21" s="181" t="str">
        <f>IFERROR(VLOOKUP($D21,'2. Database Inputs'!$B$4:$V$32,MATCH($F$3,'2. Database Inputs'!$B$4:$V$4,0),0),"")</f>
        <v/>
      </c>
      <c r="F21" s="207"/>
      <c r="G21" s="207"/>
      <c r="I21" s="103"/>
      <c r="K21" s="47" t="s">
        <v>19</v>
      </c>
      <c r="L21" s="48" t="s">
        <v>20</v>
      </c>
      <c r="M21" s="49"/>
      <c r="N21" s="183" t="str">
        <f>IFERROR(E26/E23,"")</f>
        <v/>
      </c>
      <c r="O21" s="65" t="str">
        <f>IFERROR(N21/$N$35,"")</f>
        <v/>
      </c>
      <c r="P21" s="96"/>
      <c r="Q21" s="66" t="s">
        <v>112</v>
      </c>
      <c r="R21" s="66" t="s">
        <v>112</v>
      </c>
      <c r="S21" s="4"/>
      <c r="U21" s="58"/>
      <c r="V21" s="58"/>
      <c r="W21" s="58"/>
    </row>
    <row r="22" spans="2:23" ht="15.6" customHeight="1" x14ac:dyDescent="0.25">
      <c r="B22" s="201" t="s">
        <v>59</v>
      </c>
      <c r="C22" s="202"/>
      <c r="D22" s="61" t="s">
        <v>60</v>
      </c>
      <c r="E22" s="181" t="str">
        <f>IFERROR(VLOOKUP($D22,'2. Database Inputs'!$B$4:$V$32,MATCH($F$3,'2. Database Inputs'!$B$4:$V$4,0),0),"")</f>
        <v/>
      </c>
      <c r="F22" s="207"/>
      <c r="G22" s="207"/>
      <c r="I22" s="103"/>
      <c r="K22" s="47" t="s">
        <v>22</v>
      </c>
      <c r="L22" s="48" t="s">
        <v>23</v>
      </c>
      <c r="M22" s="49"/>
      <c r="N22" s="183" t="str">
        <f>IFERROR(((E18/2)*E27)/E23,"")</f>
        <v/>
      </c>
      <c r="O22" s="65" t="str">
        <f>IFERROR(N22/$N$35,"")</f>
        <v/>
      </c>
      <c r="P22" s="96"/>
      <c r="Q22" s="66" t="s">
        <v>112</v>
      </c>
      <c r="R22" s="66" t="s">
        <v>112</v>
      </c>
      <c r="S22" s="4"/>
      <c r="U22" s="58"/>
      <c r="V22" s="58"/>
      <c r="W22" s="58"/>
    </row>
    <row r="23" spans="2:23" ht="15.6" customHeight="1" x14ac:dyDescent="0.25">
      <c r="B23" s="200" t="s">
        <v>113</v>
      </c>
      <c r="C23" s="200"/>
      <c r="D23" s="61" t="s">
        <v>61</v>
      </c>
      <c r="E23" s="181" t="str">
        <f>IFERROR(VLOOKUP($D23,'2. Database Inputs'!$B$4:$V$32,MATCH($F$3,'2. Database Inputs'!$B$4:$V$4,0),0),"")</f>
        <v/>
      </c>
      <c r="F23" s="207"/>
      <c r="G23" s="207"/>
      <c r="I23" s="103"/>
      <c r="K23" s="50"/>
      <c r="L23" s="51"/>
      <c r="M23" s="52" t="s">
        <v>102</v>
      </c>
      <c r="N23" s="185">
        <f>SUM(N19:N22)</f>
        <v>0</v>
      </c>
      <c r="O23" s="92" t="str">
        <f>IFERROR(N23/$N$35,"")</f>
        <v/>
      </c>
      <c r="P23" s="97"/>
      <c r="Q23" s="67"/>
      <c r="R23" s="68"/>
      <c r="S23" s="4"/>
      <c r="U23" s="58"/>
      <c r="V23" s="58"/>
      <c r="W23" s="58"/>
    </row>
    <row r="24" spans="2:23" ht="15.75" x14ac:dyDescent="0.25">
      <c r="B24" s="200" t="s">
        <v>14</v>
      </c>
      <c r="C24" s="200"/>
      <c r="D24" s="61" t="s">
        <v>63</v>
      </c>
      <c r="E24" s="182" t="str">
        <f>IFERROR(VLOOKUP($D24,'2. Database Inputs'!$B$4:$V$32,MATCH($F$3,'2. Database Inputs'!$B$4:$V$4,0),0),"")</f>
        <v/>
      </c>
      <c r="F24" s="207"/>
      <c r="G24" s="207"/>
      <c r="I24" s="103"/>
      <c r="K24" s="44" t="s">
        <v>106</v>
      </c>
      <c r="L24" s="45"/>
      <c r="M24" s="46"/>
      <c r="N24" s="186"/>
      <c r="O24" s="189"/>
      <c r="P24" s="46"/>
      <c r="Q24" s="46"/>
      <c r="R24" s="64"/>
      <c r="S24" s="4"/>
      <c r="U24" s="58"/>
      <c r="V24" s="58"/>
      <c r="W24" s="58"/>
    </row>
    <row r="25" spans="2:23" ht="15.75" x14ac:dyDescent="0.25">
      <c r="B25" s="200" t="s">
        <v>17</v>
      </c>
      <c r="C25" s="200"/>
      <c r="D25" s="61" t="s">
        <v>154</v>
      </c>
      <c r="E25" s="180" t="str">
        <f>IFERROR(VLOOKUP($D25,'2. Database Inputs'!$B$4:$V$32,MATCH($F$3,'2. Database Inputs'!$B$4:$V$4,0),0),"")</f>
        <v/>
      </c>
      <c r="F25" s="207"/>
      <c r="G25" s="207"/>
      <c r="I25" s="103"/>
      <c r="K25" s="53" t="s">
        <v>31</v>
      </c>
      <c r="L25" s="48" t="s">
        <v>32</v>
      </c>
      <c r="M25" s="54"/>
      <c r="N25" s="183" t="str">
        <f>IFERROR(IF(AND(E30=0,E31=0,E32=0),"",E30*E31*E32),"")</f>
        <v/>
      </c>
      <c r="O25" s="65" t="str">
        <f t="shared" ref="O25:O33" si="0">IFERROR(N25/$N$35,"")</f>
        <v/>
      </c>
      <c r="P25" s="95"/>
      <c r="Q25" s="66" t="s">
        <v>112</v>
      </c>
      <c r="R25" s="66" t="s">
        <v>112</v>
      </c>
      <c r="S25" s="4"/>
      <c r="U25" s="58"/>
      <c r="V25" s="58"/>
      <c r="W25" s="58"/>
    </row>
    <row r="26" spans="2:23" ht="18.399999999999999" customHeight="1" x14ac:dyDescent="0.25">
      <c r="B26" s="200" t="s">
        <v>19</v>
      </c>
      <c r="C26" s="200"/>
      <c r="D26" s="69" t="s">
        <v>64</v>
      </c>
      <c r="E26" s="180" t="str">
        <f>IFERROR(VLOOKUP($D26,'2. Database Inputs'!$B$4:$V$32,MATCH($F$3,'2. Database Inputs'!$B$4:$V$4,0),0),"")</f>
        <v/>
      </c>
      <c r="F26" s="207"/>
      <c r="G26" s="207"/>
      <c r="I26" s="103"/>
      <c r="K26" s="53" t="s">
        <v>34</v>
      </c>
      <c r="L26" s="48" t="s">
        <v>35</v>
      </c>
      <c r="M26" s="54"/>
      <c r="N26" s="183" t="str">
        <f>IFERROR(IF(AND(E30=0,E31=0,E32=0),"",E30*E31*E32*E33),"")</f>
        <v/>
      </c>
      <c r="O26" s="65" t="str">
        <f t="shared" si="0"/>
        <v/>
      </c>
      <c r="P26" s="96"/>
      <c r="Q26" s="66" t="s">
        <v>112</v>
      </c>
      <c r="R26" s="66" t="s">
        <v>112</v>
      </c>
      <c r="S26" s="4"/>
      <c r="U26" s="58"/>
      <c r="V26" s="58"/>
      <c r="W26" s="58"/>
    </row>
    <row r="27" spans="2:23" ht="15.75" x14ac:dyDescent="0.25">
      <c r="B27" s="200" t="s">
        <v>22</v>
      </c>
      <c r="C27" s="200"/>
      <c r="D27" s="61" t="s">
        <v>65</v>
      </c>
      <c r="E27" s="182" t="str">
        <f>IFERROR(VLOOKUP($D27,'2. Database Inputs'!$B$4:$V$32,MATCH($F$3,'2. Database Inputs'!$B$4:$V$4,0),0),"")</f>
        <v/>
      </c>
      <c r="F27" s="207"/>
      <c r="G27" s="207"/>
      <c r="I27" s="103"/>
      <c r="K27" s="53" t="s">
        <v>37</v>
      </c>
      <c r="L27" s="48" t="s">
        <v>38</v>
      </c>
      <c r="M27" s="54"/>
      <c r="N27" s="183" t="str">
        <f>IFERROR((E34*E35*E36*E22)/E21,"")</f>
        <v/>
      </c>
      <c r="O27" s="65" t="str">
        <f t="shared" si="0"/>
        <v/>
      </c>
      <c r="P27" s="96"/>
      <c r="Q27" s="66" t="s">
        <v>112</v>
      </c>
      <c r="R27" s="66" t="s">
        <v>112</v>
      </c>
      <c r="S27" s="4"/>
      <c r="U27" s="58"/>
      <c r="V27" s="58"/>
      <c r="W27" s="58"/>
    </row>
    <row r="28" spans="2:23" ht="15.75" hidden="1" x14ac:dyDescent="0.25">
      <c r="B28" s="208" t="s">
        <v>24</v>
      </c>
      <c r="C28" s="208"/>
      <c r="D28" s="77" t="s">
        <v>66</v>
      </c>
      <c r="E28" s="179" t="str">
        <f>IFERROR(VLOOKUP($D28,'2. Database Inputs'!$B$4:$V$32,MATCH($F$3,'2. Database Inputs'!$B$4:$V$4,0),0),"")</f>
        <v/>
      </c>
      <c r="F28" s="207"/>
      <c r="G28" s="207"/>
      <c r="I28" s="103"/>
      <c r="K28" s="53"/>
      <c r="L28" s="48"/>
      <c r="M28" s="54"/>
      <c r="N28" s="183"/>
      <c r="O28" s="65" t="str">
        <f t="shared" si="0"/>
        <v/>
      </c>
      <c r="P28" s="96"/>
      <c r="Q28" s="66"/>
      <c r="R28" s="66"/>
      <c r="S28" s="4"/>
      <c r="U28" s="58"/>
      <c r="V28" s="58"/>
      <c r="W28" s="58"/>
    </row>
    <row r="29" spans="2:23" ht="15.75" hidden="1" x14ac:dyDescent="0.25">
      <c r="B29" s="208" t="s">
        <v>27</v>
      </c>
      <c r="C29" s="208"/>
      <c r="D29" s="77" t="s">
        <v>67</v>
      </c>
      <c r="E29" s="179" t="str">
        <f>IFERROR(VLOOKUP($D29,'2. Database Inputs'!$B$4:$V$32,MATCH($F$3,'2. Database Inputs'!$B$4:$V$4,0),0),"")</f>
        <v/>
      </c>
      <c r="F29" s="207"/>
      <c r="G29" s="207"/>
      <c r="I29" s="103"/>
      <c r="K29" s="53"/>
      <c r="L29" s="48"/>
      <c r="M29" s="54"/>
      <c r="N29" s="183"/>
      <c r="O29" s="65" t="str">
        <f t="shared" si="0"/>
        <v/>
      </c>
      <c r="P29" s="96"/>
      <c r="Q29" s="66"/>
      <c r="R29" s="66"/>
      <c r="S29" s="4"/>
      <c r="U29" s="58"/>
      <c r="V29" s="58"/>
      <c r="W29" s="58"/>
    </row>
    <row r="30" spans="2:23" ht="15.75" x14ac:dyDescent="0.25">
      <c r="B30" s="200" t="s">
        <v>31</v>
      </c>
      <c r="C30" s="200"/>
      <c r="D30" s="61" t="s">
        <v>68</v>
      </c>
      <c r="E30" s="180" t="str">
        <f>IFERROR(VLOOKUP($D30,'2. Database Inputs'!$B$4:$V$32,MATCH($F$3,'2. Database Inputs'!$B$4:$V$4,0),0),"")</f>
        <v/>
      </c>
      <c r="F30" s="207"/>
      <c r="G30" s="207"/>
      <c r="I30" s="103"/>
      <c r="K30" s="53" t="s">
        <v>40</v>
      </c>
      <c r="L30" s="48" t="s">
        <v>41</v>
      </c>
      <c r="M30" s="54"/>
      <c r="N30" s="183" t="str">
        <f>IFERROR((((E42*E41)+E40)/E23)+((E37*E38)/E39)+(E43/E23),"")</f>
        <v/>
      </c>
      <c r="O30" s="65" t="str">
        <f t="shared" si="0"/>
        <v/>
      </c>
      <c r="P30" s="96"/>
      <c r="Q30" s="66" t="s">
        <v>112</v>
      </c>
      <c r="R30" s="66" t="s">
        <v>112</v>
      </c>
      <c r="S30" s="4"/>
      <c r="U30" s="58"/>
      <c r="V30" s="58"/>
      <c r="W30" s="58"/>
    </row>
    <row r="31" spans="2:23" ht="15.75" x14ac:dyDescent="0.25">
      <c r="B31" s="200" t="s">
        <v>31</v>
      </c>
      <c r="C31" s="200"/>
      <c r="D31" s="61" t="s">
        <v>69</v>
      </c>
      <c r="E31" s="178" t="str">
        <f>IFERROR(VLOOKUP($D31,'2. Database Inputs'!$B$4:$V$32,MATCH($F$3,'2. Database Inputs'!$B$4:$V$4,0),0),"")</f>
        <v/>
      </c>
      <c r="F31" s="207"/>
      <c r="G31" s="207"/>
      <c r="I31" s="103"/>
      <c r="K31" s="53" t="s">
        <v>43</v>
      </c>
      <c r="L31" s="48" t="s">
        <v>44</v>
      </c>
      <c r="M31" s="54"/>
      <c r="N31" s="183" t="str">
        <f>IFERROR((E18*E44*E22)/E21,"")</f>
        <v/>
      </c>
      <c r="O31" s="65" t="str">
        <f t="shared" si="0"/>
        <v/>
      </c>
      <c r="P31" s="96"/>
      <c r="Q31" s="66" t="s">
        <v>112</v>
      </c>
      <c r="R31" s="66" t="s">
        <v>112</v>
      </c>
      <c r="S31" s="4"/>
      <c r="U31" s="58"/>
      <c r="V31" s="58"/>
      <c r="W31" s="58"/>
    </row>
    <row r="32" spans="2:23" ht="15.75" x14ac:dyDescent="0.25">
      <c r="B32" s="200" t="s">
        <v>31</v>
      </c>
      <c r="C32" s="200"/>
      <c r="D32" s="61" t="s">
        <v>70</v>
      </c>
      <c r="E32" s="180" t="str">
        <f>IFERROR(VLOOKUP($D32,'2. Database Inputs'!$B$4:$V$32,MATCH($F$3,'2. Database Inputs'!$B$4:$V$4,0),0),"")</f>
        <v/>
      </c>
      <c r="F32" s="207"/>
      <c r="G32" s="207"/>
      <c r="I32" s="103"/>
      <c r="K32" s="53" t="s">
        <v>46</v>
      </c>
      <c r="L32" s="48" t="s">
        <v>47</v>
      </c>
      <c r="M32" s="54"/>
      <c r="N32" s="183" t="str">
        <f>IFERROR(((E18-E20)/E21)*E45,"")</f>
        <v/>
      </c>
      <c r="O32" s="65" t="str">
        <f t="shared" si="0"/>
        <v/>
      </c>
      <c r="P32" s="96"/>
      <c r="Q32" s="66" t="s">
        <v>112</v>
      </c>
      <c r="R32" s="66" t="s">
        <v>111</v>
      </c>
      <c r="S32" s="4"/>
      <c r="U32" s="58"/>
      <c r="V32" s="58"/>
      <c r="W32" s="58"/>
    </row>
    <row r="33" spans="2:23" ht="15" x14ac:dyDescent="0.25">
      <c r="B33" s="200" t="s">
        <v>34</v>
      </c>
      <c r="C33" s="200"/>
      <c r="D33" s="61" t="s">
        <v>71</v>
      </c>
      <c r="E33" s="178" t="str">
        <f>IFERROR(VLOOKUP($D33,'2. Database Inputs'!$B$4:$V$32,MATCH($F$3,'2. Database Inputs'!$B$4:$V$4,0),0),"")</f>
        <v/>
      </c>
      <c r="F33" s="207"/>
      <c r="G33" s="207"/>
      <c r="I33" s="103"/>
      <c r="K33" s="50"/>
      <c r="L33" s="51"/>
      <c r="M33" s="52" t="s">
        <v>103</v>
      </c>
      <c r="N33" s="187">
        <f>SUM(N25:N32)</f>
        <v>0</v>
      </c>
      <c r="O33" s="92" t="str">
        <f t="shared" si="0"/>
        <v/>
      </c>
      <c r="P33" s="97"/>
      <c r="Q33" s="67"/>
      <c r="R33" s="68"/>
      <c r="S33" s="4"/>
      <c r="U33" s="58"/>
      <c r="V33" s="58"/>
      <c r="W33" s="58"/>
    </row>
    <row r="34" spans="2:23" ht="15.75" x14ac:dyDescent="0.25">
      <c r="B34" s="200" t="s">
        <v>37</v>
      </c>
      <c r="C34" s="200"/>
      <c r="D34" s="61" t="s">
        <v>72</v>
      </c>
      <c r="E34" s="181" t="str">
        <f>IFERROR(VLOOKUP($D34,'2. Database Inputs'!$B$4:$V$32,MATCH($F$3,'2. Database Inputs'!$B$4:$V$4,0),0),"")</f>
        <v/>
      </c>
      <c r="F34" s="207"/>
      <c r="G34" s="207"/>
      <c r="I34" s="103"/>
      <c r="J34" s="57"/>
      <c r="K34" s="44" t="s">
        <v>104</v>
      </c>
      <c r="L34" s="45"/>
      <c r="M34" s="46"/>
      <c r="N34" s="63"/>
      <c r="O34" s="46"/>
      <c r="P34" s="46"/>
      <c r="Q34" s="46"/>
      <c r="R34" s="64"/>
      <c r="U34" s="58"/>
      <c r="V34" s="58"/>
    </row>
    <row r="35" spans="2:23" ht="15.75" x14ac:dyDescent="0.25">
      <c r="B35" s="200" t="s">
        <v>37</v>
      </c>
      <c r="C35" s="200"/>
      <c r="D35" s="61" t="s">
        <v>73</v>
      </c>
      <c r="E35" s="181" t="str">
        <f>IFERROR(VLOOKUP($D35,'2. Database Inputs'!$B$4:$V$32,MATCH($F$3,'2. Database Inputs'!$B$4:$V$4,0),0),"")</f>
        <v/>
      </c>
      <c r="F35" s="207"/>
      <c r="G35" s="207"/>
      <c r="I35" s="103"/>
      <c r="J35" s="57"/>
      <c r="K35" s="90"/>
      <c r="L35" s="90"/>
      <c r="M35" s="91" t="s">
        <v>115</v>
      </c>
      <c r="N35" s="204">
        <f>IFERROR(N33+N23,"")</f>
        <v>0</v>
      </c>
      <c r="O35" s="204"/>
      <c r="P35" s="98"/>
      <c r="Q35" s="188">
        <f>SUM(N19:N22,N25:N32)</f>
        <v>0</v>
      </c>
      <c r="R35" s="188">
        <f>SUM(N21:N22,N25:N31)</f>
        <v>0</v>
      </c>
      <c r="U35" s="58"/>
      <c r="V35" s="58"/>
    </row>
    <row r="36" spans="2:23" x14ac:dyDescent="0.25">
      <c r="B36" s="200" t="s">
        <v>37</v>
      </c>
      <c r="C36" s="200"/>
      <c r="D36" s="61" t="s">
        <v>74</v>
      </c>
      <c r="E36" s="180" t="str">
        <f>IFERROR(VLOOKUP($D36,'2. Database Inputs'!$B$4:$V$32,MATCH($F$3,'2. Database Inputs'!$B$4:$V$4,0),0),"")</f>
        <v/>
      </c>
      <c r="F36" s="207"/>
      <c r="G36" s="207"/>
      <c r="I36" s="103"/>
      <c r="J36" s="57"/>
      <c r="K36" s="57"/>
      <c r="L36" s="57"/>
      <c r="M36" s="57"/>
      <c r="U36" s="58"/>
      <c r="V36" s="58"/>
    </row>
    <row r="37" spans="2:23" x14ac:dyDescent="0.25">
      <c r="B37" s="200" t="s">
        <v>40</v>
      </c>
      <c r="C37" s="200"/>
      <c r="D37" s="61" t="s">
        <v>75</v>
      </c>
      <c r="E37" s="180" t="str">
        <f>IFERROR(VLOOKUP($D37,'2. Database Inputs'!$B$4:$V$32,MATCH($F$3,'2. Database Inputs'!$B$4:$V$4,0),0),"")</f>
        <v/>
      </c>
      <c r="F37" s="207"/>
      <c r="G37" s="207"/>
      <c r="I37" s="103"/>
      <c r="J37" s="57"/>
      <c r="K37" s="57"/>
      <c r="L37" s="57"/>
      <c r="M37" s="57"/>
      <c r="N37" s="70"/>
      <c r="U37" s="58"/>
      <c r="V37" s="58"/>
    </row>
    <row r="38" spans="2:23" x14ac:dyDescent="0.25">
      <c r="B38" s="200" t="s">
        <v>40</v>
      </c>
      <c r="C38" s="200"/>
      <c r="D38" s="61" t="s">
        <v>76</v>
      </c>
      <c r="E38" s="181" t="str">
        <f>IFERROR(VLOOKUP($D38,'2. Database Inputs'!$B$4:$V$32,MATCH($F$3,'2. Database Inputs'!$B$4:$V$4,0),0),"")</f>
        <v/>
      </c>
      <c r="F38" s="207"/>
      <c r="G38" s="207"/>
      <c r="I38" s="103"/>
      <c r="K38" s="57"/>
      <c r="L38" s="57"/>
      <c r="M38" s="57"/>
      <c r="U38" s="58"/>
      <c r="V38" s="58"/>
    </row>
    <row r="39" spans="2:23" x14ac:dyDescent="0.25">
      <c r="B39" s="200" t="s">
        <v>40</v>
      </c>
      <c r="C39" s="200"/>
      <c r="D39" s="61" t="s">
        <v>77</v>
      </c>
      <c r="E39" s="181" t="str">
        <f>IFERROR(VLOOKUP($D39,'2. Database Inputs'!$B$4:$V$32,MATCH($F$3,'2. Database Inputs'!$B$4:$V$4,0),0),"")</f>
        <v/>
      </c>
      <c r="F39" s="207"/>
      <c r="G39" s="207"/>
      <c r="I39" s="103"/>
      <c r="K39" s="57"/>
      <c r="L39" s="57"/>
      <c r="M39" s="57"/>
      <c r="N39" s="70"/>
      <c r="U39" s="58"/>
      <c r="V39" s="58"/>
    </row>
    <row r="40" spans="2:23" x14ac:dyDescent="0.25">
      <c r="B40" s="200" t="s">
        <v>40</v>
      </c>
      <c r="C40" s="200"/>
      <c r="D40" s="61" t="s">
        <v>78</v>
      </c>
      <c r="E40" s="180" t="str">
        <f>IFERROR(VLOOKUP($D40,'2. Database Inputs'!$B$4:$V$32,MATCH($F$3,'2. Database Inputs'!$B$4:$V$4,0),0),"")</f>
        <v/>
      </c>
      <c r="F40" s="207"/>
      <c r="G40" s="207"/>
      <c r="I40" s="103"/>
      <c r="M40" s="57"/>
      <c r="U40" s="58"/>
      <c r="V40" s="58"/>
    </row>
    <row r="41" spans="2:23" x14ac:dyDescent="0.25">
      <c r="B41" s="200" t="s">
        <v>40</v>
      </c>
      <c r="C41" s="200"/>
      <c r="D41" s="61" t="s">
        <v>79</v>
      </c>
      <c r="E41" s="181" t="str">
        <f>IFERROR(VLOOKUP($D41,'2. Database Inputs'!$B$4:$V$32,MATCH($F$3,'2. Database Inputs'!$B$4:$V$4,0),0),"")</f>
        <v/>
      </c>
      <c r="F41" s="207"/>
      <c r="G41" s="207"/>
      <c r="I41" s="103"/>
      <c r="M41" s="57"/>
      <c r="U41" s="58"/>
      <c r="V41" s="58"/>
    </row>
    <row r="42" spans="2:23" x14ac:dyDescent="0.25">
      <c r="B42" s="200" t="s">
        <v>40</v>
      </c>
      <c r="C42" s="200"/>
      <c r="D42" s="61" t="s">
        <v>80</v>
      </c>
      <c r="E42" s="180" t="str">
        <f>IFERROR(VLOOKUP($D42,'2. Database Inputs'!$B$4:$V$32,MATCH($F$3,'2. Database Inputs'!$B$4:$V$4,0),0),"")</f>
        <v/>
      </c>
      <c r="F42" s="207"/>
      <c r="G42" s="207"/>
      <c r="I42" s="103"/>
      <c r="M42" s="57"/>
      <c r="U42" s="58"/>
      <c r="V42" s="58"/>
    </row>
    <row r="43" spans="2:23" x14ac:dyDescent="0.25">
      <c r="B43" s="200" t="s">
        <v>40</v>
      </c>
      <c r="C43" s="200"/>
      <c r="D43" s="61" t="s">
        <v>81</v>
      </c>
      <c r="E43" s="180" t="str">
        <f>IFERROR(VLOOKUP($D43,'2. Database Inputs'!$B$4:$V$32,MATCH($F$3,'2. Database Inputs'!$B$4:$V$4,0),0),"")</f>
        <v/>
      </c>
      <c r="F43" s="207"/>
      <c r="G43" s="207"/>
      <c r="I43" s="103"/>
      <c r="U43" s="58"/>
      <c r="V43" s="58"/>
    </row>
    <row r="44" spans="2:23" ht="16.7" customHeight="1" x14ac:dyDescent="0.25">
      <c r="B44" s="200" t="s">
        <v>43</v>
      </c>
      <c r="C44" s="200"/>
      <c r="D44" s="61" t="s">
        <v>82</v>
      </c>
      <c r="E44" s="182" t="str">
        <f>IFERROR(VLOOKUP($D44,'2. Database Inputs'!$B$4:$V$32,MATCH($F$3,'2. Database Inputs'!$B$4:$V$4,0),0),"")</f>
        <v/>
      </c>
      <c r="F44" s="207"/>
      <c r="G44" s="207"/>
      <c r="I44" s="103"/>
      <c r="U44" s="58"/>
      <c r="V44" s="58"/>
    </row>
    <row r="45" spans="2:23" x14ac:dyDescent="0.25">
      <c r="B45" s="200" t="s">
        <v>46</v>
      </c>
      <c r="C45" s="200"/>
      <c r="D45" s="61" t="s">
        <v>83</v>
      </c>
      <c r="E45" s="182" t="str">
        <f>IFERROR(VLOOKUP($D45,'2. Database Inputs'!$B$4:$V$32,MATCH($F$3,'2. Database Inputs'!$B$4:$V$4,0),0),"")</f>
        <v/>
      </c>
      <c r="F45" s="207"/>
      <c r="G45" s="207"/>
      <c r="I45" s="103"/>
      <c r="U45" s="58"/>
      <c r="V45" s="58"/>
    </row>
    <row r="46" spans="2:23" x14ac:dyDescent="0.25">
      <c r="E46" s="57"/>
      <c r="F46" s="57"/>
      <c r="G46" s="57"/>
      <c r="U46" s="58"/>
      <c r="V46" s="58"/>
    </row>
    <row r="47" spans="2:23" x14ac:dyDescent="0.25">
      <c r="E47" s="57"/>
      <c r="F47" s="57"/>
      <c r="G47" s="57"/>
      <c r="U47" s="58"/>
      <c r="V47" s="58"/>
    </row>
    <row r="48" spans="2:23" x14ac:dyDescent="0.25">
      <c r="E48" s="57"/>
      <c r="F48" s="57"/>
      <c r="G48" s="57"/>
      <c r="U48" s="58"/>
      <c r="V48" s="58"/>
      <c r="W48" s="58"/>
    </row>
    <row r="49" spans="5:23" ht="15.4" customHeight="1" x14ac:dyDescent="0.25">
      <c r="E49" s="57"/>
      <c r="F49" s="57"/>
      <c r="G49" s="57"/>
      <c r="U49" s="58"/>
      <c r="V49" s="58"/>
      <c r="W49" s="58"/>
    </row>
    <row r="50" spans="5:23" x14ac:dyDescent="0.25">
      <c r="E50" s="57"/>
      <c r="F50" s="57"/>
      <c r="G50" s="57"/>
      <c r="U50" s="58"/>
      <c r="V50" s="58"/>
      <c r="W50" s="58"/>
    </row>
    <row r="51" spans="5:23" x14ac:dyDescent="0.25">
      <c r="U51" s="58"/>
      <c r="V51" s="58"/>
      <c r="W51" s="58"/>
    </row>
    <row r="52" spans="5:23" x14ac:dyDescent="0.25">
      <c r="U52" s="58"/>
      <c r="V52" s="58"/>
      <c r="W52" s="58"/>
    </row>
  </sheetData>
  <sheetProtection algorithmName="SHA-512" hashValue="sTYoScEqEQxfJDLWqMBOuJirwJh80FbPr6g0HGOvCbX2fhh+h8GBg1vVjjzYJ0rmH0yaftmRJi+yYmSbSsJiDA==" saltValue="WB0oHSAWJJeVz0NOFAzSRw==" spinCount="100000" sheet="1" objects="1" scenarios="1"/>
  <mergeCells count="65">
    <mergeCell ref="F42:G42"/>
    <mergeCell ref="F43:G43"/>
    <mergeCell ref="F44:G44"/>
    <mergeCell ref="F45:G45"/>
    <mergeCell ref="L2:M2"/>
    <mergeCell ref="B12:G14"/>
    <mergeCell ref="F37:G37"/>
    <mergeCell ref="F38:G38"/>
    <mergeCell ref="F39:G39"/>
    <mergeCell ref="F40:G40"/>
    <mergeCell ref="F41:G41"/>
    <mergeCell ref="F32:G32"/>
    <mergeCell ref="F33:G33"/>
    <mergeCell ref="F34:G34"/>
    <mergeCell ref="F35:G35"/>
    <mergeCell ref="F36:G36"/>
    <mergeCell ref="B37:C37"/>
    <mergeCell ref="B28:C28"/>
    <mergeCell ref="B29:C29"/>
    <mergeCell ref="F22:G22"/>
    <mergeCell ref="F23:G23"/>
    <mergeCell ref="F24:G24"/>
    <mergeCell ref="F25:G25"/>
    <mergeCell ref="F26:G26"/>
    <mergeCell ref="F27:G27"/>
    <mergeCell ref="F28:G28"/>
    <mergeCell ref="F29:G29"/>
    <mergeCell ref="F30:G30"/>
    <mergeCell ref="F31:G31"/>
    <mergeCell ref="B45:C45"/>
    <mergeCell ref="B44:C44"/>
    <mergeCell ref="B38:C38"/>
    <mergeCell ref="B39:C39"/>
    <mergeCell ref="B40:C40"/>
    <mergeCell ref="B41:C41"/>
    <mergeCell ref="B42:C42"/>
    <mergeCell ref="B43:C43"/>
    <mergeCell ref="B35:C35"/>
    <mergeCell ref="B36:C36"/>
    <mergeCell ref="N35:O35"/>
    <mergeCell ref="B17:C17"/>
    <mergeCell ref="F17:G17"/>
    <mergeCell ref="L17:M17"/>
    <mergeCell ref="B30:C30"/>
    <mergeCell ref="B31:C31"/>
    <mergeCell ref="B32:C32"/>
    <mergeCell ref="B33:C33"/>
    <mergeCell ref="B34:C34"/>
    <mergeCell ref="F18:G18"/>
    <mergeCell ref="F19:G19"/>
    <mergeCell ref="F20:G20"/>
    <mergeCell ref="F21:G21"/>
    <mergeCell ref="B21:C21"/>
    <mergeCell ref="Q16:R16"/>
    <mergeCell ref="B16:G16"/>
    <mergeCell ref="B27:C27"/>
    <mergeCell ref="B22:C22"/>
    <mergeCell ref="B23:C23"/>
    <mergeCell ref="B24:C24"/>
    <mergeCell ref="B25:C25"/>
    <mergeCell ref="B26:C26"/>
    <mergeCell ref="K16:O16"/>
    <mergeCell ref="B18:C18"/>
    <mergeCell ref="B19:C19"/>
    <mergeCell ref="B20:C20"/>
  </mergeCells>
  <pageMargins left="0.70866141732283472" right="0.70866141732283472" top="0.74803149606299213" bottom="0.74803149606299213" header="0.31496062992125984" footer="0.31496062992125984"/>
  <pageSetup paperSize="8" scale="80" orientation="landscape" r:id="rId1"/>
  <headerFooter>
    <oddHeader>&amp;LBASE RATE ASSESSMENT REVIEW&amp;C&amp;"-,Bold"&amp;14&amp;KFF0000COMMERICAL IN CONFIDENCE&amp;R&amp;G</oddHeader>
    <oddFooter>&amp;L&amp;D  &amp;T&amp;R&amp;P OF &amp;N</oddFooter>
  </headerFooter>
  <ignoredErrors>
    <ignoredError sqref="F19:G24 F25:G45 F18:G18 E18:E45" unlockedFormula="1"/>
  </ignoredError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35FF9F5E-E3B8-4AF5-A2E1-0BC7EF484972}">
          <x14:formula1>
            <xm:f>'6. List of plants'!$B$3:$B$20</xm:f>
          </x14:formula1>
          <xm:sqref>F3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F9E98-372F-4E2D-8B03-8AB23DB84698}">
  <sheetPr codeName="Sheet5">
    <tabColor theme="1"/>
    <pageSetUpPr fitToPage="1"/>
  </sheetPr>
  <dimension ref="A1:V55"/>
  <sheetViews>
    <sheetView showGridLines="0" zoomScale="85" zoomScaleNormal="85" zoomScalePageLayoutView="70" workbookViewId="0">
      <selection activeCell="U50" sqref="U50"/>
    </sheetView>
  </sheetViews>
  <sheetFormatPr defaultRowHeight="15" x14ac:dyDescent="0.25"/>
  <cols>
    <col min="1" max="1" width="1.140625" customWidth="1"/>
    <col min="2" max="2" width="10.5703125" customWidth="1"/>
    <col min="4" max="4" width="38.28515625" customWidth="1"/>
    <col min="5" max="5" width="10.7109375" customWidth="1"/>
    <col min="6" max="6" width="11.28515625" customWidth="1"/>
    <col min="7" max="7" width="14" customWidth="1"/>
    <col min="8" max="8" width="10.5703125" customWidth="1"/>
    <col min="9" max="9" width="14" customWidth="1"/>
    <col min="10" max="10" width="15.28515625" customWidth="1"/>
    <col min="11" max="11" width="14" customWidth="1"/>
    <col min="12" max="12" width="12" customWidth="1"/>
    <col min="13" max="13" width="10.7109375" customWidth="1"/>
    <col min="14" max="14" width="9.140625" customWidth="1"/>
    <col min="15" max="15" width="8.7109375" customWidth="1"/>
    <col min="16" max="16" width="14" customWidth="1"/>
    <col min="17" max="17" width="11.85546875" customWidth="1"/>
    <col min="18" max="18" width="9.28515625" customWidth="1"/>
    <col min="19" max="19" width="14" customWidth="1"/>
    <col min="20" max="20" width="11" customWidth="1"/>
    <col min="21" max="21" width="12.28515625" customWidth="1"/>
    <col min="22" max="22" width="1.28515625" customWidth="1"/>
  </cols>
  <sheetData>
    <row r="1" spans="1:22" ht="23.25" x14ac:dyDescent="0.25">
      <c r="A1" s="23" t="s">
        <v>141</v>
      </c>
      <c r="B1" s="140"/>
    </row>
    <row r="2" spans="1:22" ht="10.5" customHeight="1" x14ac:dyDescent="0.25">
      <c r="B2" s="140"/>
      <c r="C2" s="23"/>
    </row>
    <row r="3" spans="1:22" ht="11.25" customHeight="1" x14ac:dyDescent="0.25">
      <c r="A3" s="141"/>
      <c r="B3" s="148"/>
      <c r="C3" s="148"/>
      <c r="D3" s="148"/>
      <c r="E3" s="142"/>
      <c r="F3" s="142"/>
      <c r="G3" s="142"/>
      <c r="H3" s="142"/>
      <c r="I3" s="142"/>
      <c r="J3" s="142"/>
      <c r="K3" s="142"/>
      <c r="L3" s="142"/>
      <c r="M3" s="142"/>
      <c r="N3" s="142"/>
      <c r="O3" s="142"/>
      <c r="P3" s="142"/>
      <c r="Q3" s="142"/>
      <c r="R3" s="142"/>
      <c r="S3" s="142"/>
      <c r="T3" s="142"/>
      <c r="U3" s="142"/>
      <c r="V3" s="143"/>
    </row>
    <row r="4" spans="1:22" ht="37.5" customHeight="1" x14ac:dyDescent="0.25">
      <c r="A4" s="144"/>
      <c r="B4" s="156" t="s">
        <v>99</v>
      </c>
      <c r="C4" s="211" t="s">
        <v>100</v>
      </c>
      <c r="D4" s="211"/>
      <c r="E4" s="157" t="s">
        <v>90</v>
      </c>
      <c r="F4" s="157" t="s">
        <v>91</v>
      </c>
      <c r="G4" s="157" t="s">
        <v>92</v>
      </c>
      <c r="H4" s="157" t="s">
        <v>93</v>
      </c>
      <c r="I4" s="157" t="s">
        <v>127</v>
      </c>
      <c r="J4" s="157" t="s">
        <v>135</v>
      </c>
      <c r="K4" s="157" t="s">
        <v>121</v>
      </c>
      <c r="L4" s="157" t="s">
        <v>94</v>
      </c>
      <c r="M4" s="157" t="s">
        <v>95</v>
      </c>
      <c r="N4" s="157" t="s">
        <v>131</v>
      </c>
      <c r="O4" s="157" t="s">
        <v>132</v>
      </c>
      <c r="P4" s="157" t="s">
        <v>96</v>
      </c>
      <c r="Q4" s="157" t="s">
        <v>97</v>
      </c>
      <c r="R4" s="157" t="s">
        <v>123</v>
      </c>
      <c r="S4" s="157" t="s">
        <v>124</v>
      </c>
      <c r="T4" s="157" t="s">
        <v>125</v>
      </c>
      <c r="U4" s="157" t="s">
        <v>126</v>
      </c>
      <c r="V4" s="145"/>
    </row>
    <row r="5" spans="1:22" x14ac:dyDescent="0.25">
      <c r="A5" s="144"/>
      <c r="B5" s="158" t="s">
        <v>14</v>
      </c>
      <c r="C5" s="159" t="s">
        <v>15</v>
      </c>
      <c r="D5" s="160"/>
      <c r="E5" s="137">
        <v>14.183808333333333</v>
      </c>
      <c r="F5" s="137">
        <v>9.9371999999999989</v>
      </c>
      <c r="G5" s="137">
        <v>10.613586666666665</v>
      </c>
      <c r="H5" s="137">
        <v>10.455993333333335</v>
      </c>
      <c r="I5" s="137">
        <v>2.8868223999999998</v>
      </c>
      <c r="J5" s="137">
        <v>9.2834874999999997</v>
      </c>
      <c r="K5" s="137">
        <v>5.3961978262499999</v>
      </c>
      <c r="L5" s="137">
        <v>10.280806666666667</v>
      </c>
      <c r="M5" s="137">
        <v>14.251795833333333</v>
      </c>
      <c r="N5" s="137">
        <v>2.8357163999999995</v>
      </c>
      <c r="O5" s="137">
        <v>1.7698230000000004</v>
      </c>
      <c r="P5" s="137">
        <v>1.9354734848484849</v>
      </c>
      <c r="Q5" s="137">
        <v>3.8903958333333333</v>
      </c>
      <c r="R5" s="137">
        <v>5.2369762499999997</v>
      </c>
      <c r="S5" s="137">
        <v>10.73226</v>
      </c>
      <c r="T5" s="137">
        <v>7.0158983399999997</v>
      </c>
      <c r="U5" s="137">
        <v>0.78601205759999992</v>
      </c>
      <c r="V5" s="145"/>
    </row>
    <row r="6" spans="1:22" ht="11.25" customHeight="1" x14ac:dyDescent="0.25">
      <c r="A6" s="146"/>
      <c r="B6" s="161"/>
      <c r="C6" s="161"/>
      <c r="D6" s="161"/>
      <c r="E6" s="162"/>
      <c r="F6" s="162"/>
      <c r="G6" s="162"/>
      <c r="H6" s="162"/>
      <c r="I6" s="162"/>
      <c r="J6" s="162"/>
      <c r="K6" s="162"/>
      <c r="L6" s="162"/>
      <c r="M6" s="162"/>
      <c r="N6" s="162"/>
      <c r="O6" s="162"/>
      <c r="P6" s="162"/>
      <c r="Q6" s="162"/>
      <c r="R6" s="162"/>
      <c r="S6" s="162"/>
      <c r="T6" s="162"/>
      <c r="U6" s="162"/>
      <c r="V6" s="147"/>
    </row>
    <row r="8" spans="1:22" ht="11.25" customHeight="1" x14ac:dyDescent="0.25">
      <c r="A8" s="141"/>
      <c r="B8" s="148"/>
      <c r="C8" s="148"/>
      <c r="D8" s="148"/>
      <c r="E8" s="142"/>
      <c r="F8" s="142"/>
      <c r="G8" s="142"/>
      <c r="H8" s="142"/>
      <c r="I8" s="142"/>
      <c r="J8" s="142"/>
      <c r="K8" s="142"/>
      <c r="L8" s="142"/>
      <c r="M8" s="142"/>
      <c r="N8" s="142"/>
      <c r="O8" s="142"/>
      <c r="P8" s="142"/>
      <c r="Q8" s="142"/>
      <c r="R8" s="142"/>
      <c r="S8" s="142"/>
      <c r="T8" s="142"/>
      <c r="U8" s="142"/>
      <c r="V8" s="143"/>
    </row>
    <row r="9" spans="1:22" ht="37.5" customHeight="1" x14ac:dyDescent="0.25">
      <c r="A9" s="144"/>
      <c r="B9" s="156" t="s">
        <v>99</v>
      </c>
      <c r="C9" s="211" t="s">
        <v>100</v>
      </c>
      <c r="D9" s="211"/>
      <c r="E9" s="157" t="s">
        <v>90</v>
      </c>
      <c r="F9" s="157" t="s">
        <v>91</v>
      </c>
      <c r="G9" s="157" t="s">
        <v>92</v>
      </c>
      <c r="H9" s="157" t="s">
        <v>93</v>
      </c>
      <c r="I9" s="157" t="s">
        <v>127</v>
      </c>
      <c r="J9" s="157" t="s">
        <v>135</v>
      </c>
      <c r="K9" s="157" t="s">
        <v>121</v>
      </c>
      <c r="L9" s="157" t="s">
        <v>94</v>
      </c>
      <c r="M9" s="157" t="s">
        <v>95</v>
      </c>
      <c r="N9" s="157" t="s">
        <v>131</v>
      </c>
      <c r="O9" s="157" t="s">
        <v>132</v>
      </c>
      <c r="P9" s="157" t="s">
        <v>96</v>
      </c>
      <c r="Q9" s="157" t="s">
        <v>97</v>
      </c>
      <c r="R9" s="157" t="s">
        <v>123</v>
      </c>
      <c r="S9" s="157" t="s">
        <v>124</v>
      </c>
      <c r="T9" s="157" t="s">
        <v>125</v>
      </c>
      <c r="U9" s="157" t="s">
        <v>126</v>
      </c>
      <c r="V9" s="145"/>
    </row>
    <row r="10" spans="1:22" x14ac:dyDescent="0.25">
      <c r="A10" s="144"/>
      <c r="B10" s="158" t="s">
        <v>17</v>
      </c>
      <c r="C10" s="159" t="s">
        <v>18</v>
      </c>
      <c r="D10" s="160"/>
      <c r="E10" s="137">
        <v>34.041140000000006</v>
      </c>
      <c r="F10" s="137">
        <v>29.811600000000002</v>
      </c>
      <c r="G10" s="137">
        <v>31.840760000000003</v>
      </c>
      <c r="H10" s="137">
        <v>31.367980000000003</v>
      </c>
      <c r="I10" s="137">
        <v>25.984000000000005</v>
      </c>
      <c r="J10" s="137">
        <v>22.280370000000001</v>
      </c>
      <c r="K10" s="137">
        <v>12.952170000000002</v>
      </c>
      <c r="L10" s="137">
        <v>19.276512500000003</v>
      </c>
      <c r="M10" s="137">
        <v>42.755387500000005</v>
      </c>
      <c r="N10" s="137">
        <v>19.852000000000004</v>
      </c>
      <c r="O10" s="137">
        <v>12.390000000000002</v>
      </c>
      <c r="P10" s="137">
        <v>4.6451363636363645</v>
      </c>
      <c r="Q10" s="137">
        <v>9.3369499999999999</v>
      </c>
      <c r="R10" s="137">
        <v>17.252941176470589</v>
      </c>
      <c r="S10" s="137">
        <v>16.100000000000001</v>
      </c>
      <c r="T10" s="137">
        <v>21.049800000000001</v>
      </c>
      <c r="U10" s="137">
        <v>2.7513173333333336</v>
      </c>
      <c r="V10" s="145"/>
    </row>
    <row r="11" spans="1:22" ht="11.25" customHeight="1" x14ac:dyDescent="0.25">
      <c r="A11" s="146"/>
      <c r="B11" s="161"/>
      <c r="C11" s="161"/>
      <c r="D11" s="161"/>
      <c r="E11" s="162"/>
      <c r="F11" s="162"/>
      <c r="G11" s="162"/>
      <c r="H11" s="162"/>
      <c r="I11" s="162"/>
      <c r="J11" s="162"/>
      <c r="K11" s="162"/>
      <c r="L11" s="162"/>
      <c r="M11" s="162"/>
      <c r="N11" s="162"/>
      <c r="O11" s="162"/>
      <c r="P11" s="162"/>
      <c r="Q11" s="162"/>
      <c r="R11" s="162"/>
      <c r="S11" s="162"/>
      <c r="T11" s="162"/>
      <c r="U11" s="162"/>
      <c r="V11" s="147"/>
    </row>
    <row r="13" spans="1:22" ht="11.25" customHeight="1" x14ac:dyDescent="0.25">
      <c r="A13" s="141"/>
      <c r="B13" s="148"/>
      <c r="C13" s="148"/>
      <c r="D13" s="148"/>
      <c r="E13" s="142"/>
      <c r="F13" s="142"/>
      <c r="G13" s="142"/>
      <c r="H13" s="142"/>
      <c r="I13" s="142"/>
      <c r="J13" s="142"/>
      <c r="K13" s="142"/>
      <c r="L13" s="142"/>
      <c r="M13" s="142"/>
      <c r="N13" s="142"/>
      <c r="O13" s="142"/>
      <c r="P13" s="142"/>
      <c r="Q13" s="142"/>
      <c r="R13" s="142"/>
      <c r="S13" s="142"/>
      <c r="T13" s="142"/>
      <c r="U13" s="142"/>
      <c r="V13" s="143"/>
    </row>
    <row r="14" spans="1:22" ht="37.5" customHeight="1" x14ac:dyDescent="0.25">
      <c r="A14" s="144"/>
      <c r="B14" s="156" t="s">
        <v>99</v>
      </c>
      <c r="C14" s="211" t="s">
        <v>100</v>
      </c>
      <c r="D14" s="211"/>
      <c r="E14" s="157" t="s">
        <v>90</v>
      </c>
      <c r="F14" s="157" t="s">
        <v>91</v>
      </c>
      <c r="G14" s="157" t="s">
        <v>92</v>
      </c>
      <c r="H14" s="157" t="s">
        <v>93</v>
      </c>
      <c r="I14" s="157" t="s">
        <v>127</v>
      </c>
      <c r="J14" s="157" t="s">
        <v>135</v>
      </c>
      <c r="K14" s="157" t="s">
        <v>121</v>
      </c>
      <c r="L14" s="157" t="s">
        <v>94</v>
      </c>
      <c r="M14" s="157" t="s">
        <v>95</v>
      </c>
      <c r="N14" s="157" t="s">
        <v>131</v>
      </c>
      <c r="O14" s="157" t="s">
        <v>132</v>
      </c>
      <c r="P14" s="157" t="s">
        <v>96</v>
      </c>
      <c r="Q14" s="157" t="s">
        <v>97</v>
      </c>
      <c r="R14" s="157" t="s">
        <v>123</v>
      </c>
      <c r="S14" s="157" t="s">
        <v>124</v>
      </c>
      <c r="T14" s="157" t="s">
        <v>125</v>
      </c>
      <c r="U14" s="157" t="s">
        <v>126</v>
      </c>
      <c r="V14" s="145"/>
    </row>
    <row r="15" spans="1:22" x14ac:dyDescent="0.25">
      <c r="A15" s="144"/>
      <c r="B15" s="158" t="s">
        <v>19</v>
      </c>
      <c r="C15" s="159" t="s">
        <v>20</v>
      </c>
      <c r="D15" s="160"/>
      <c r="E15" s="137">
        <v>0</v>
      </c>
      <c r="F15" s="137">
        <v>0</v>
      </c>
      <c r="G15" s="137">
        <v>0</v>
      </c>
      <c r="H15" s="137">
        <v>0</v>
      </c>
      <c r="I15" s="137">
        <v>0</v>
      </c>
      <c r="J15" s="137">
        <v>0</v>
      </c>
      <c r="K15" s="137">
        <v>0</v>
      </c>
      <c r="L15" s="137">
        <v>0</v>
      </c>
      <c r="M15" s="137">
        <v>0</v>
      </c>
      <c r="N15" s="137">
        <v>0</v>
      </c>
      <c r="O15" s="137">
        <v>0</v>
      </c>
      <c r="P15" s="137">
        <v>0.48545454545454547</v>
      </c>
      <c r="Q15" s="137">
        <v>0.53400000000000003</v>
      </c>
      <c r="R15" s="137">
        <v>0.62823529411764711</v>
      </c>
      <c r="S15" s="137">
        <v>0</v>
      </c>
      <c r="T15" s="137">
        <v>0</v>
      </c>
      <c r="U15" s="137">
        <v>0.6</v>
      </c>
      <c r="V15" s="145"/>
    </row>
    <row r="16" spans="1:22" ht="11.25" customHeight="1" x14ac:dyDescent="0.25">
      <c r="A16" s="146"/>
      <c r="B16" s="161"/>
      <c r="C16" s="161"/>
      <c r="D16" s="161"/>
      <c r="E16" s="162"/>
      <c r="F16" s="162"/>
      <c r="G16" s="162"/>
      <c r="H16" s="162"/>
      <c r="I16" s="162"/>
      <c r="J16" s="162"/>
      <c r="K16" s="162"/>
      <c r="L16" s="162"/>
      <c r="M16" s="162"/>
      <c r="N16" s="162"/>
      <c r="O16" s="162"/>
      <c r="P16" s="162"/>
      <c r="Q16" s="162"/>
      <c r="R16" s="162"/>
      <c r="S16" s="162"/>
      <c r="T16" s="162"/>
      <c r="U16" s="162"/>
      <c r="V16" s="147"/>
    </row>
    <row r="18" spans="1:22" ht="11.25" customHeight="1" x14ac:dyDescent="0.25">
      <c r="A18" s="141"/>
      <c r="B18" s="148"/>
      <c r="C18" s="148"/>
      <c r="D18" s="148"/>
      <c r="E18" s="142"/>
      <c r="F18" s="142"/>
      <c r="G18" s="142"/>
      <c r="H18" s="142"/>
      <c r="I18" s="142"/>
      <c r="J18" s="142"/>
      <c r="K18" s="142"/>
      <c r="L18" s="142"/>
      <c r="M18" s="142"/>
      <c r="N18" s="142"/>
      <c r="O18" s="142"/>
      <c r="P18" s="142"/>
      <c r="Q18" s="142"/>
      <c r="R18" s="142"/>
      <c r="S18" s="142"/>
      <c r="T18" s="142"/>
      <c r="U18" s="142"/>
      <c r="V18" s="143"/>
    </row>
    <row r="19" spans="1:22" ht="37.5" customHeight="1" x14ac:dyDescent="0.25">
      <c r="A19" s="144"/>
      <c r="B19" s="156" t="s">
        <v>99</v>
      </c>
      <c r="C19" s="211" t="s">
        <v>100</v>
      </c>
      <c r="D19" s="211"/>
      <c r="E19" s="157" t="s">
        <v>90</v>
      </c>
      <c r="F19" s="157" t="s">
        <v>91</v>
      </c>
      <c r="G19" s="157" t="s">
        <v>92</v>
      </c>
      <c r="H19" s="157" t="s">
        <v>93</v>
      </c>
      <c r="I19" s="157" t="s">
        <v>127</v>
      </c>
      <c r="J19" s="157" t="s">
        <v>135</v>
      </c>
      <c r="K19" s="157" t="s">
        <v>121</v>
      </c>
      <c r="L19" s="157" t="s">
        <v>94</v>
      </c>
      <c r="M19" s="157" t="s">
        <v>95</v>
      </c>
      <c r="N19" s="157" t="s">
        <v>131</v>
      </c>
      <c r="O19" s="157" t="s">
        <v>132</v>
      </c>
      <c r="P19" s="157" t="s">
        <v>96</v>
      </c>
      <c r="Q19" s="157" t="s">
        <v>97</v>
      </c>
      <c r="R19" s="157" t="s">
        <v>123</v>
      </c>
      <c r="S19" s="157" t="s">
        <v>124</v>
      </c>
      <c r="T19" s="157" t="s">
        <v>125</v>
      </c>
      <c r="U19" s="157" t="s">
        <v>126</v>
      </c>
      <c r="V19" s="145"/>
    </row>
    <row r="20" spans="1:22" x14ac:dyDescent="0.25">
      <c r="A20" s="144"/>
      <c r="B20" s="158" t="s">
        <v>22</v>
      </c>
      <c r="C20" s="159" t="s">
        <v>23</v>
      </c>
      <c r="D20" s="160"/>
      <c r="E20" s="137">
        <v>2.4315100000000003</v>
      </c>
      <c r="F20" s="137">
        <v>2.1294</v>
      </c>
      <c r="G20" s="137">
        <v>2.27434</v>
      </c>
      <c r="H20" s="137">
        <v>2.24057</v>
      </c>
      <c r="I20" s="137">
        <v>1.8560000000000001</v>
      </c>
      <c r="J20" s="137">
        <v>1.5914549999999998</v>
      </c>
      <c r="K20" s="137">
        <v>0.92515499999999995</v>
      </c>
      <c r="L20" s="137">
        <v>1.37689375</v>
      </c>
      <c r="M20" s="137">
        <v>3.0539562500000001</v>
      </c>
      <c r="N20" s="137">
        <v>1.4179999999999999</v>
      </c>
      <c r="O20" s="137">
        <v>0.88500000000000001</v>
      </c>
      <c r="P20" s="137">
        <v>0.33179545454545456</v>
      </c>
      <c r="Q20" s="137">
        <v>0.6669250000000001</v>
      </c>
      <c r="R20" s="137">
        <v>1.2323529411764707</v>
      </c>
      <c r="S20" s="137">
        <v>1.1499999999999999</v>
      </c>
      <c r="T20" s="137">
        <v>1.5035571428571428</v>
      </c>
      <c r="U20" s="137">
        <v>0.19652266666666671</v>
      </c>
      <c r="V20" s="145"/>
    </row>
    <row r="21" spans="1:22" ht="11.25" customHeight="1" x14ac:dyDescent="0.25">
      <c r="A21" s="146"/>
      <c r="B21" s="161"/>
      <c r="C21" s="161"/>
      <c r="D21" s="161"/>
      <c r="E21" s="162"/>
      <c r="F21" s="162"/>
      <c r="G21" s="162"/>
      <c r="H21" s="162"/>
      <c r="I21" s="162"/>
      <c r="J21" s="162"/>
      <c r="K21" s="162"/>
      <c r="L21" s="162"/>
      <c r="M21" s="162"/>
      <c r="N21" s="162"/>
      <c r="O21" s="162"/>
      <c r="P21" s="162"/>
      <c r="Q21" s="162"/>
      <c r="R21" s="162"/>
      <c r="S21" s="162"/>
      <c r="T21" s="162"/>
      <c r="U21" s="162"/>
      <c r="V21" s="147"/>
    </row>
    <row r="23" spans="1:22" ht="11.25" customHeight="1" x14ac:dyDescent="0.25">
      <c r="A23" s="141"/>
      <c r="B23" s="148"/>
      <c r="C23" s="148"/>
      <c r="D23" s="148"/>
      <c r="E23" s="142"/>
      <c r="F23" s="142"/>
      <c r="G23" s="142"/>
      <c r="H23" s="142"/>
      <c r="I23" s="142"/>
      <c r="J23" s="142"/>
      <c r="K23" s="142"/>
      <c r="L23" s="142"/>
      <c r="M23" s="142"/>
      <c r="N23" s="142"/>
      <c r="O23" s="142"/>
      <c r="P23" s="142"/>
      <c r="Q23" s="142"/>
      <c r="R23" s="142"/>
      <c r="S23" s="142"/>
      <c r="T23" s="142"/>
      <c r="U23" s="142"/>
      <c r="V23" s="143"/>
    </row>
    <row r="24" spans="1:22" ht="37.5" customHeight="1" x14ac:dyDescent="0.25">
      <c r="A24" s="144"/>
      <c r="B24" s="156" t="s">
        <v>99</v>
      </c>
      <c r="C24" s="211" t="s">
        <v>100</v>
      </c>
      <c r="D24" s="211"/>
      <c r="E24" s="157" t="s">
        <v>90</v>
      </c>
      <c r="F24" s="157" t="s">
        <v>91</v>
      </c>
      <c r="G24" s="157" t="s">
        <v>92</v>
      </c>
      <c r="H24" s="157" t="s">
        <v>93</v>
      </c>
      <c r="I24" s="157" t="s">
        <v>127</v>
      </c>
      <c r="J24" s="157" t="s">
        <v>135</v>
      </c>
      <c r="K24" s="157" t="s">
        <v>121</v>
      </c>
      <c r="L24" s="157" t="s">
        <v>94</v>
      </c>
      <c r="M24" s="157" t="s">
        <v>95</v>
      </c>
      <c r="N24" s="157" t="s">
        <v>131</v>
      </c>
      <c r="O24" s="157" t="s">
        <v>132</v>
      </c>
      <c r="P24" s="157" t="s">
        <v>96</v>
      </c>
      <c r="Q24" s="157" t="s">
        <v>97</v>
      </c>
      <c r="R24" s="157" t="s">
        <v>123</v>
      </c>
      <c r="S24" s="157" t="s">
        <v>124</v>
      </c>
      <c r="T24" s="157" t="s">
        <v>125</v>
      </c>
      <c r="U24" s="157" t="s">
        <v>126</v>
      </c>
      <c r="V24" s="145"/>
    </row>
    <row r="25" spans="1:22" x14ac:dyDescent="0.25">
      <c r="A25" s="144"/>
      <c r="B25" s="158" t="s">
        <v>31</v>
      </c>
      <c r="C25" s="159" t="s">
        <v>32</v>
      </c>
      <c r="D25" s="159"/>
      <c r="E25" s="137">
        <v>36.705550000000002</v>
      </c>
      <c r="F25" s="137">
        <v>17.732889999999998</v>
      </c>
      <c r="G25" s="137">
        <v>17.732889999999998</v>
      </c>
      <c r="H25" s="137">
        <v>17.732889999999998</v>
      </c>
      <c r="I25" s="137">
        <v>0</v>
      </c>
      <c r="J25" s="137">
        <v>17.312999999999999</v>
      </c>
      <c r="K25" s="137">
        <v>5.4725000000000001</v>
      </c>
      <c r="L25" s="137">
        <v>17.732889999999998</v>
      </c>
      <c r="M25" s="137">
        <v>17.732889999999998</v>
      </c>
      <c r="N25" s="137">
        <v>36.705550000000002</v>
      </c>
      <c r="O25" s="137">
        <v>17.732889999999998</v>
      </c>
      <c r="P25" s="137">
        <v>24.12875</v>
      </c>
      <c r="Q25" s="137">
        <v>24.12875</v>
      </c>
      <c r="R25" s="137">
        <v>17.732889999999998</v>
      </c>
      <c r="S25" s="137">
        <v>17.312999999999999</v>
      </c>
      <c r="T25" s="137">
        <v>17.312999999999999</v>
      </c>
      <c r="U25" s="137">
        <v>5.0744999999999996</v>
      </c>
      <c r="V25" s="145"/>
    </row>
    <row r="26" spans="1:22" ht="11.25" customHeight="1" x14ac:dyDescent="0.25">
      <c r="A26" s="146"/>
      <c r="B26" s="161"/>
      <c r="C26" s="161"/>
      <c r="D26" s="161"/>
      <c r="E26" s="162"/>
      <c r="F26" s="162"/>
      <c r="G26" s="162"/>
      <c r="H26" s="162"/>
      <c r="I26" s="162"/>
      <c r="J26" s="162"/>
      <c r="K26" s="162"/>
      <c r="L26" s="162"/>
      <c r="M26" s="162"/>
      <c r="N26" s="162"/>
      <c r="O26" s="162"/>
      <c r="P26" s="162"/>
      <c r="Q26" s="162"/>
      <c r="R26" s="162"/>
      <c r="S26" s="162"/>
      <c r="T26" s="162"/>
      <c r="U26" s="162"/>
      <c r="V26" s="147"/>
    </row>
    <row r="28" spans="1:22" ht="11.25" customHeight="1" x14ac:dyDescent="0.25">
      <c r="A28" s="141"/>
      <c r="B28" s="148"/>
      <c r="C28" s="148"/>
      <c r="D28" s="148"/>
      <c r="E28" s="142"/>
      <c r="F28" s="142"/>
      <c r="G28" s="142"/>
      <c r="H28" s="142"/>
      <c r="I28" s="142"/>
      <c r="J28" s="142"/>
      <c r="K28" s="142"/>
      <c r="L28" s="142"/>
      <c r="M28" s="142"/>
      <c r="N28" s="142"/>
      <c r="O28" s="142"/>
      <c r="P28" s="142"/>
      <c r="Q28" s="142"/>
      <c r="R28" s="142"/>
      <c r="S28" s="142"/>
      <c r="T28" s="142"/>
      <c r="U28" s="142"/>
      <c r="V28" s="143"/>
    </row>
    <row r="29" spans="1:22" ht="37.5" customHeight="1" x14ac:dyDescent="0.25">
      <c r="A29" s="144"/>
      <c r="B29" s="156" t="s">
        <v>99</v>
      </c>
      <c r="C29" s="211" t="s">
        <v>100</v>
      </c>
      <c r="D29" s="211"/>
      <c r="E29" s="157" t="s">
        <v>90</v>
      </c>
      <c r="F29" s="157" t="s">
        <v>91</v>
      </c>
      <c r="G29" s="157" t="s">
        <v>92</v>
      </c>
      <c r="H29" s="157" t="s">
        <v>93</v>
      </c>
      <c r="I29" s="157" t="s">
        <v>127</v>
      </c>
      <c r="J29" s="157" t="s">
        <v>135</v>
      </c>
      <c r="K29" s="157" t="s">
        <v>121</v>
      </c>
      <c r="L29" s="157" t="s">
        <v>94</v>
      </c>
      <c r="M29" s="157" t="s">
        <v>95</v>
      </c>
      <c r="N29" s="157" t="s">
        <v>131</v>
      </c>
      <c r="O29" s="157" t="s">
        <v>132</v>
      </c>
      <c r="P29" s="157" t="s">
        <v>96</v>
      </c>
      <c r="Q29" s="157" t="s">
        <v>97</v>
      </c>
      <c r="R29" s="157" t="s">
        <v>123</v>
      </c>
      <c r="S29" s="157" t="s">
        <v>124</v>
      </c>
      <c r="T29" s="157" t="s">
        <v>125</v>
      </c>
      <c r="U29" s="157" t="s">
        <v>126</v>
      </c>
      <c r="V29" s="145"/>
    </row>
    <row r="30" spans="1:22" x14ac:dyDescent="0.25">
      <c r="A30" s="144"/>
      <c r="B30" s="158" t="s">
        <v>34</v>
      </c>
      <c r="C30" s="159" t="s">
        <v>35</v>
      </c>
      <c r="D30" s="159"/>
      <c r="E30" s="137">
        <v>3.6705550000000002</v>
      </c>
      <c r="F30" s="137">
        <v>1.7732889999999999</v>
      </c>
      <c r="G30" s="137">
        <v>1.7732889999999999</v>
      </c>
      <c r="H30" s="137">
        <v>1.7732889999999999</v>
      </c>
      <c r="I30" s="137">
        <v>1.7732889999999999</v>
      </c>
      <c r="J30" s="137">
        <v>1.7313000000000001</v>
      </c>
      <c r="K30" s="137">
        <v>0.54725000000000001</v>
      </c>
      <c r="L30" s="137">
        <v>1.7732889999999999</v>
      </c>
      <c r="M30" s="137">
        <v>1.7732889999999999</v>
      </c>
      <c r="N30" s="137">
        <v>3.6705550000000002</v>
      </c>
      <c r="O30" s="137">
        <v>1.7732889999999999</v>
      </c>
      <c r="P30" s="137">
        <v>2.4128750000000001</v>
      </c>
      <c r="Q30" s="137">
        <v>2.4128750000000001</v>
      </c>
      <c r="R30" s="137">
        <v>1.7732889999999999</v>
      </c>
      <c r="S30" s="137">
        <v>1.7313000000000001</v>
      </c>
      <c r="T30" s="137">
        <v>1.7313000000000001</v>
      </c>
      <c r="U30" s="137">
        <v>0.50744999999999996</v>
      </c>
      <c r="V30" s="145"/>
    </row>
    <row r="31" spans="1:22" ht="11.25" customHeight="1" x14ac:dyDescent="0.25">
      <c r="A31" s="146"/>
      <c r="B31" s="161"/>
      <c r="C31" s="161"/>
      <c r="D31" s="161"/>
      <c r="E31" s="162"/>
      <c r="F31" s="162"/>
      <c r="G31" s="162"/>
      <c r="H31" s="162"/>
      <c r="I31" s="162"/>
      <c r="J31" s="162"/>
      <c r="K31" s="162"/>
      <c r="L31" s="162"/>
      <c r="M31" s="162"/>
      <c r="N31" s="162"/>
      <c r="O31" s="162"/>
      <c r="P31" s="162"/>
      <c r="Q31" s="162"/>
      <c r="R31" s="162"/>
      <c r="S31" s="162"/>
      <c r="T31" s="162"/>
      <c r="U31" s="162"/>
      <c r="V31" s="147"/>
    </row>
    <row r="33" spans="1:22" ht="11.25" customHeight="1" x14ac:dyDescent="0.25">
      <c r="A33" s="141"/>
      <c r="B33" s="148"/>
      <c r="C33" s="148"/>
      <c r="D33" s="148"/>
      <c r="E33" s="142"/>
      <c r="F33" s="142"/>
      <c r="G33" s="142"/>
      <c r="H33" s="142"/>
      <c r="I33" s="142"/>
      <c r="J33" s="142"/>
      <c r="K33" s="142"/>
      <c r="L33" s="142"/>
      <c r="M33" s="142"/>
      <c r="N33" s="142"/>
      <c r="O33" s="142"/>
      <c r="P33" s="142"/>
      <c r="Q33" s="142"/>
      <c r="R33" s="142"/>
      <c r="S33" s="142"/>
      <c r="T33" s="142"/>
      <c r="U33" s="142"/>
      <c r="V33" s="143"/>
    </row>
    <row r="34" spans="1:22" ht="37.5" customHeight="1" x14ac:dyDescent="0.25">
      <c r="A34" s="144"/>
      <c r="B34" s="156" t="s">
        <v>99</v>
      </c>
      <c r="C34" s="211" t="s">
        <v>100</v>
      </c>
      <c r="D34" s="211"/>
      <c r="E34" s="157" t="s">
        <v>90</v>
      </c>
      <c r="F34" s="157" t="s">
        <v>91</v>
      </c>
      <c r="G34" s="157" t="s">
        <v>92</v>
      </c>
      <c r="H34" s="157" t="s">
        <v>93</v>
      </c>
      <c r="I34" s="157" t="s">
        <v>127</v>
      </c>
      <c r="J34" s="157" t="s">
        <v>135</v>
      </c>
      <c r="K34" s="157" t="s">
        <v>121</v>
      </c>
      <c r="L34" s="157" t="s">
        <v>94</v>
      </c>
      <c r="M34" s="157" t="s">
        <v>95</v>
      </c>
      <c r="N34" s="157" t="s">
        <v>131</v>
      </c>
      <c r="O34" s="157" t="s">
        <v>132</v>
      </c>
      <c r="P34" s="157" t="s">
        <v>96</v>
      </c>
      <c r="Q34" s="157" t="s">
        <v>97</v>
      </c>
      <c r="R34" s="157" t="s">
        <v>123</v>
      </c>
      <c r="S34" s="157" t="s">
        <v>124</v>
      </c>
      <c r="T34" s="157" t="s">
        <v>125</v>
      </c>
      <c r="U34" s="157" t="s">
        <v>126</v>
      </c>
      <c r="V34" s="145"/>
    </row>
    <row r="35" spans="1:22" x14ac:dyDescent="0.25">
      <c r="A35" s="144"/>
      <c r="B35" s="158" t="s">
        <v>37</v>
      </c>
      <c r="C35" s="159" t="s">
        <v>38</v>
      </c>
      <c r="D35" s="159"/>
      <c r="E35" s="137">
        <v>3.9</v>
      </c>
      <c r="F35" s="137">
        <v>6.24</v>
      </c>
      <c r="G35" s="137">
        <v>6.24</v>
      </c>
      <c r="H35" s="137">
        <v>7.8</v>
      </c>
      <c r="I35" s="137">
        <v>3.9</v>
      </c>
      <c r="J35" s="137">
        <v>7.8</v>
      </c>
      <c r="K35" s="137">
        <v>7.8</v>
      </c>
      <c r="L35" s="137">
        <v>10.92</v>
      </c>
      <c r="M35" s="137">
        <v>7.8</v>
      </c>
      <c r="N35" s="137">
        <v>6.24</v>
      </c>
      <c r="O35" s="137">
        <v>6.24</v>
      </c>
      <c r="P35" s="137">
        <v>1.7727272727272727</v>
      </c>
      <c r="Q35" s="137">
        <v>3.9</v>
      </c>
      <c r="R35" s="137">
        <v>3.9</v>
      </c>
      <c r="S35" s="137">
        <v>6.24</v>
      </c>
      <c r="T35" s="137">
        <v>6.24</v>
      </c>
      <c r="U35" s="137">
        <v>4.16</v>
      </c>
      <c r="V35" s="145"/>
    </row>
    <row r="36" spans="1:22" ht="11.25" customHeight="1" x14ac:dyDescent="0.25">
      <c r="A36" s="146"/>
      <c r="B36" s="161"/>
      <c r="C36" s="161"/>
      <c r="D36" s="161"/>
      <c r="E36" s="162"/>
      <c r="F36" s="162"/>
      <c r="G36" s="162"/>
      <c r="H36" s="162"/>
      <c r="I36" s="162"/>
      <c r="J36" s="162"/>
      <c r="K36" s="162"/>
      <c r="L36" s="162"/>
      <c r="M36" s="162"/>
      <c r="N36" s="162"/>
      <c r="O36" s="162"/>
      <c r="P36" s="162"/>
      <c r="Q36" s="162"/>
      <c r="R36" s="162"/>
      <c r="S36" s="162"/>
      <c r="T36" s="162"/>
      <c r="U36" s="162"/>
      <c r="V36" s="147"/>
    </row>
    <row r="38" spans="1:22" ht="11.25" customHeight="1" x14ac:dyDescent="0.25">
      <c r="A38" s="141"/>
      <c r="B38" s="148"/>
      <c r="C38" s="148"/>
      <c r="D38" s="148"/>
      <c r="E38" s="142"/>
      <c r="F38" s="142"/>
      <c r="G38" s="142"/>
      <c r="H38" s="142"/>
      <c r="I38" s="142"/>
      <c r="J38" s="142"/>
      <c r="K38" s="142"/>
      <c r="L38" s="142"/>
      <c r="M38" s="142"/>
      <c r="N38" s="142"/>
      <c r="O38" s="142"/>
      <c r="P38" s="142"/>
      <c r="Q38" s="142"/>
      <c r="R38" s="142"/>
      <c r="S38" s="142"/>
      <c r="T38" s="142"/>
      <c r="U38" s="142"/>
      <c r="V38" s="143"/>
    </row>
    <row r="39" spans="1:22" ht="37.5" customHeight="1" x14ac:dyDescent="0.25">
      <c r="A39" s="144"/>
      <c r="B39" s="156" t="s">
        <v>99</v>
      </c>
      <c r="C39" s="211" t="s">
        <v>100</v>
      </c>
      <c r="D39" s="211"/>
      <c r="E39" s="157" t="s">
        <v>90</v>
      </c>
      <c r="F39" s="157" t="s">
        <v>91</v>
      </c>
      <c r="G39" s="157" t="s">
        <v>92</v>
      </c>
      <c r="H39" s="157" t="s">
        <v>93</v>
      </c>
      <c r="I39" s="157" t="s">
        <v>127</v>
      </c>
      <c r="J39" s="157" t="s">
        <v>135</v>
      </c>
      <c r="K39" s="157" t="s">
        <v>121</v>
      </c>
      <c r="L39" s="157" t="s">
        <v>94</v>
      </c>
      <c r="M39" s="157" t="s">
        <v>95</v>
      </c>
      <c r="N39" s="157" t="s">
        <v>131</v>
      </c>
      <c r="O39" s="157" t="s">
        <v>132</v>
      </c>
      <c r="P39" s="157" t="s">
        <v>96</v>
      </c>
      <c r="Q39" s="157" t="s">
        <v>97</v>
      </c>
      <c r="R39" s="157" t="s">
        <v>123</v>
      </c>
      <c r="S39" s="157" t="s">
        <v>124</v>
      </c>
      <c r="T39" s="157" t="s">
        <v>125</v>
      </c>
      <c r="U39" s="157" t="s">
        <v>126</v>
      </c>
      <c r="V39" s="145"/>
    </row>
    <row r="40" spans="1:22" x14ac:dyDescent="0.25">
      <c r="A40" s="144"/>
      <c r="B40" s="158" t="s">
        <v>40</v>
      </c>
      <c r="C40" s="159" t="s">
        <v>41</v>
      </c>
      <c r="D40" s="159"/>
      <c r="E40" s="137">
        <v>9.6</v>
      </c>
      <c r="F40" s="137">
        <v>3.8</v>
      </c>
      <c r="G40" s="137">
        <v>3.8</v>
      </c>
      <c r="H40" s="137">
        <v>3.8</v>
      </c>
      <c r="I40" s="137">
        <v>0</v>
      </c>
      <c r="J40" s="137">
        <v>4</v>
      </c>
      <c r="K40" s="137">
        <v>4</v>
      </c>
      <c r="L40" s="137">
        <v>6.9249999999999998</v>
      </c>
      <c r="M40" s="137">
        <v>5.1749999999999998</v>
      </c>
      <c r="N40" s="137">
        <v>2.8</v>
      </c>
      <c r="O40" s="137">
        <v>3.6</v>
      </c>
      <c r="P40" s="137">
        <v>4.0545454545454547</v>
      </c>
      <c r="Q40" s="137">
        <v>3.7</v>
      </c>
      <c r="R40" s="137">
        <v>3.7882352941176469</v>
      </c>
      <c r="S40" s="137">
        <v>0.65</v>
      </c>
      <c r="T40" s="137">
        <v>6.8285714285714292</v>
      </c>
      <c r="U40" s="137">
        <v>0.8</v>
      </c>
      <c r="V40" s="145"/>
    </row>
    <row r="41" spans="1:22" ht="11.25" customHeight="1" x14ac:dyDescent="0.25">
      <c r="A41" s="146"/>
      <c r="B41" s="161"/>
      <c r="C41" s="161"/>
      <c r="D41" s="161"/>
      <c r="E41" s="162"/>
      <c r="F41" s="162"/>
      <c r="G41" s="162"/>
      <c r="H41" s="162"/>
      <c r="I41" s="162"/>
      <c r="J41" s="162"/>
      <c r="K41" s="162"/>
      <c r="L41" s="162"/>
      <c r="M41" s="162"/>
      <c r="N41" s="162"/>
      <c r="O41" s="162"/>
      <c r="P41" s="162"/>
      <c r="Q41" s="162"/>
      <c r="R41" s="162"/>
      <c r="S41" s="162"/>
      <c r="T41" s="162"/>
      <c r="U41" s="162"/>
      <c r="V41" s="147"/>
    </row>
    <row r="43" spans="1:22" ht="11.25" customHeight="1" x14ac:dyDescent="0.25">
      <c r="A43" s="141"/>
      <c r="B43" s="148"/>
      <c r="C43" s="148"/>
      <c r="D43" s="148"/>
      <c r="E43" s="142"/>
      <c r="F43" s="142"/>
      <c r="G43" s="142"/>
      <c r="H43" s="142"/>
      <c r="I43" s="142"/>
      <c r="J43" s="142"/>
      <c r="K43" s="142"/>
      <c r="L43" s="142"/>
      <c r="M43" s="142"/>
      <c r="N43" s="142"/>
      <c r="O43" s="142"/>
      <c r="P43" s="142"/>
      <c r="Q43" s="142"/>
      <c r="R43" s="142"/>
      <c r="S43" s="142"/>
      <c r="T43" s="142"/>
      <c r="U43" s="142"/>
      <c r="V43" s="143"/>
    </row>
    <row r="44" spans="1:22" ht="37.5" customHeight="1" x14ac:dyDescent="0.25">
      <c r="A44" s="144"/>
      <c r="B44" s="156" t="s">
        <v>99</v>
      </c>
      <c r="C44" s="211" t="s">
        <v>100</v>
      </c>
      <c r="D44" s="211"/>
      <c r="E44" s="157" t="s">
        <v>90</v>
      </c>
      <c r="F44" s="157" t="s">
        <v>91</v>
      </c>
      <c r="G44" s="157" t="s">
        <v>92</v>
      </c>
      <c r="H44" s="157" t="s">
        <v>93</v>
      </c>
      <c r="I44" s="157" t="s">
        <v>127</v>
      </c>
      <c r="J44" s="157" t="s">
        <v>135</v>
      </c>
      <c r="K44" s="157" t="s">
        <v>121</v>
      </c>
      <c r="L44" s="157" t="s">
        <v>94</v>
      </c>
      <c r="M44" s="157" t="s">
        <v>95</v>
      </c>
      <c r="N44" s="157" t="s">
        <v>131</v>
      </c>
      <c r="O44" s="157" t="s">
        <v>132</v>
      </c>
      <c r="P44" s="157" t="s">
        <v>96</v>
      </c>
      <c r="Q44" s="157" t="s">
        <v>97</v>
      </c>
      <c r="R44" s="157" t="s">
        <v>123</v>
      </c>
      <c r="S44" s="157" t="s">
        <v>124</v>
      </c>
      <c r="T44" s="157" t="s">
        <v>125</v>
      </c>
      <c r="U44" s="157" t="s">
        <v>126</v>
      </c>
      <c r="V44" s="145"/>
    </row>
    <row r="45" spans="1:22" x14ac:dyDescent="0.25">
      <c r="A45" s="144"/>
      <c r="B45" s="158" t="s">
        <v>43</v>
      </c>
      <c r="C45" s="159" t="s">
        <v>44</v>
      </c>
      <c r="D45" s="159"/>
      <c r="E45" s="137">
        <v>19.452080000000002</v>
      </c>
      <c r="F45" s="137">
        <v>6.8140800000000006</v>
      </c>
      <c r="G45" s="137">
        <v>7.2778880000000008</v>
      </c>
      <c r="H45" s="137">
        <v>8.9622799999999998</v>
      </c>
      <c r="I45" s="137">
        <v>3.7120000000000002</v>
      </c>
      <c r="J45" s="137">
        <v>19.097459999999998</v>
      </c>
      <c r="K45" s="137">
        <v>11.101859999999999</v>
      </c>
      <c r="L45" s="137">
        <v>12.336968000000001</v>
      </c>
      <c r="M45" s="137">
        <v>24.431650000000001</v>
      </c>
      <c r="N45" s="137">
        <v>9.0752000000000006</v>
      </c>
      <c r="O45" s="137">
        <v>5.6639999999999997</v>
      </c>
      <c r="P45" s="137">
        <v>5.308727272727273</v>
      </c>
      <c r="Q45" s="137">
        <v>10.670800000000002</v>
      </c>
      <c r="R45" s="137">
        <v>16.760000000000002</v>
      </c>
      <c r="S45" s="137">
        <v>12.88</v>
      </c>
      <c r="T45" s="137">
        <v>8.4199200000000012</v>
      </c>
      <c r="U45" s="137">
        <v>2.5154901333333339</v>
      </c>
      <c r="V45" s="145"/>
    </row>
    <row r="46" spans="1:22" ht="11.25" customHeight="1" x14ac:dyDescent="0.25">
      <c r="A46" s="146"/>
      <c r="B46" s="161"/>
      <c r="C46" s="161"/>
      <c r="D46" s="161"/>
      <c r="E46" s="162"/>
      <c r="F46" s="162"/>
      <c r="G46" s="162"/>
      <c r="H46" s="162"/>
      <c r="I46" s="162"/>
      <c r="J46" s="162"/>
      <c r="K46" s="162"/>
      <c r="L46" s="162"/>
      <c r="M46" s="162"/>
      <c r="N46" s="162"/>
      <c r="O46" s="162"/>
      <c r="P46" s="162"/>
      <c r="Q46" s="162"/>
      <c r="R46" s="162"/>
      <c r="S46" s="162"/>
      <c r="T46" s="162"/>
      <c r="U46" s="162"/>
      <c r="V46" s="147"/>
    </row>
    <row r="48" spans="1:22" ht="11.25" customHeight="1" x14ac:dyDescent="0.25">
      <c r="A48" s="141"/>
      <c r="B48" s="148"/>
      <c r="C48" s="148"/>
      <c r="D48" s="148"/>
      <c r="E48" s="142"/>
      <c r="F48" s="142"/>
      <c r="G48" s="142"/>
      <c r="H48" s="142"/>
      <c r="I48" s="142"/>
      <c r="J48" s="142"/>
      <c r="K48" s="142"/>
      <c r="L48" s="142"/>
      <c r="M48" s="142"/>
      <c r="N48" s="142"/>
      <c r="O48" s="142"/>
      <c r="P48" s="142"/>
      <c r="Q48" s="142"/>
      <c r="R48" s="142"/>
      <c r="S48" s="142"/>
      <c r="T48" s="142"/>
      <c r="U48" s="142"/>
      <c r="V48" s="143"/>
    </row>
    <row r="49" spans="1:22" ht="37.5" customHeight="1" x14ac:dyDescent="0.25">
      <c r="A49" s="144"/>
      <c r="B49" s="156" t="s">
        <v>99</v>
      </c>
      <c r="C49" s="211" t="s">
        <v>100</v>
      </c>
      <c r="D49" s="211"/>
      <c r="E49" s="157" t="s">
        <v>90</v>
      </c>
      <c r="F49" s="157" t="s">
        <v>91</v>
      </c>
      <c r="G49" s="157" t="s">
        <v>92</v>
      </c>
      <c r="H49" s="157" t="s">
        <v>93</v>
      </c>
      <c r="I49" s="157" t="s">
        <v>127</v>
      </c>
      <c r="J49" s="157" t="s">
        <v>135</v>
      </c>
      <c r="K49" s="157" t="s">
        <v>121</v>
      </c>
      <c r="L49" s="157" t="s">
        <v>94</v>
      </c>
      <c r="M49" s="157" t="s">
        <v>95</v>
      </c>
      <c r="N49" s="157" t="s">
        <v>131</v>
      </c>
      <c r="O49" s="157" t="s">
        <v>132</v>
      </c>
      <c r="P49" s="157" t="s">
        <v>96</v>
      </c>
      <c r="Q49" s="157" t="s">
        <v>97</v>
      </c>
      <c r="R49" s="157" t="s">
        <v>123</v>
      </c>
      <c r="S49" s="157" t="s">
        <v>124</v>
      </c>
      <c r="T49" s="157" t="s">
        <v>125</v>
      </c>
      <c r="U49" s="157" t="s">
        <v>126</v>
      </c>
      <c r="V49" s="145"/>
    </row>
    <row r="50" spans="1:22" x14ac:dyDescent="0.25">
      <c r="A50" s="144"/>
      <c r="B50" s="158" t="s">
        <v>46</v>
      </c>
      <c r="C50" s="159" t="s">
        <v>47</v>
      </c>
      <c r="D50" s="159"/>
      <c r="E50" s="137">
        <v>28.36761666666667</v>
      </c>
      <c r="F50" s="137">
        <v>19.874400000000001</v>
      </c>
      <c r="G50" s="137">
        <v>21.227173333333333</v>
      </c>
      <c r="H50" s="137">
        <v>20.911986666666674</v>
      </c>
      <c r="I50" s="137">
        <v>5.7745109333333327</v>
      </c>
      <c r="J50" s="137">
        <v>18.566975000000003</v>
      </c>
      <c r="K50" s="137">
        <v>10.794014673750002</v>
      </c>
      <c r="L50" s="137">
        <v>20.561613333333337</v>
      </c>
      <c r="M50" s="137">
        <v>28.503591666666669</v>
      </c>
      <c r="N50" s="137">
        <v>5.6722835999999992</v>
      </c>
      <c r="O50" s="137">
        <v>3.5401770000000008</v>
      </c>
      <c r="P50" s="137">
        <v>3.8709469696969703</v>
      </c>
      <c r="Q50" s="137">
        <v>7.7807916666666674</v>
      </c>
      <c r="R50" s="137">
        <v>10.475523749999999</v>
      </c>
      <c r="S50" s="137">
        <v>21.467739999999999</v>
      </c>
      <c r="T50" s="137">
        <v>14.03390166</v>
      </c>
      <c r="U50" s="137">
        <v>1.5722599423999999</v>
      </c>
      <c r="V50" s="145"/>
    </row>
    <row r="51" spans="1:22" ht="11.25" customHeight="1" x14ac:dyDescent="0.25">
      <c r="A51" s="146"/>
      <c r="B51" s="161"/>
      <c r="C51" s="161"/>
      <c r="D51" s="161"/>
      <c r="E51" s="162"/>
      <c r="F51" s="162"/>
      <c r="G51" s="162"/>
      <c r="H51" s="162"/>
      <c r="I51" s="162"/>
      <c r="J51" s="162"/>
      <c r="K51" s="162"/>
      <c r="L51" s="162"/>
      <c r="M51" s="162"/>
      <c r="N51" s="162"/>
      <c r="O51" s="162"/>
      <c r="P51" s="162"/>
      <c r="Q51" s="162"/>
      <c r="R51" s="162"/>
      <c r="S51" s="162"/>
      <c r="T51" s="162"/>
      <c r="U51" s="162"/>
      <c r="V51" s="147"/>
    </row>
    <row r="55" spans="1:22" x14ac:dyDescent="0.25">
      <c r="I55" t="s">
        <v>138</v>
      </c>
    </row>
  </sheetData>
  <mergeCells count="10">
    <mergeCell ref="C29:D29"/>
    <mergeCell ref="C34:D34"/>
    <mergeCell ref="C39:D39"/>
    <mergeCell ref="C44:D44"/>
    <mergeCell ref="C49:D49"/>
    <mergeCell ref="C9:D9"/>
    <mergeCell ref="C14:D14"/>
    <mergeCell ref="C19:D19"/>
    <mergeCell ref="C24:D24"/>
    <mergeCell ref="C4:D4"/>
  </mergeCells>
  <pageMargins left="0.70866141732283472" right="0.70866141732283472" top="0.74803149606299213" bottom="0.74803149606299213" header="0.31496062992125984" footer="0.31496062992125984"/>
  <pageSetup paperSize="8" scale="73" orientation="landscape" r:id="rId1"/>
  <headerFooter>
    <oddHeader>&amp;LPLANT RATE ASSESSMENT REVIEW - DETAILED SUMMARY AND COMPARISON WITH COUNCILS RATES&amp;C&amp;"-,Bold"&amp;16&amp;KFF0000COMMERICAL IN CONFIDENCE&amp;R&amp;G</oddHeader>
    <oddFooter>&amp;L&amp;D  &amp;T&amp;R&amp;P OF &amp;N</oddFooter>
  </headerFooter>
  <legacyDrawingHF r:id="rId2"/>
</worksheet>
</file>

<file path=docMetadata/LabelInfo.xml><?xml version="1.0" encoding="utf-8"?>
<clbl:labelList xmlns:clbl="http://schemas.microsoft.com/office/2020/mipLabelMetadata">
  <clbl:label id="{906fd932-e23a-4c56-b72d-cd1ac85ce494}" enabled="1" method="Privileged" siteId="{5094c7a7-0748-466e-941e-72882c3097b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Assessment Method</vt:lpstr>
      <vt:lpstr>Plant Template</vt:lpstr>
      <vt:lpstr>'2. Database Inputs'!Print_Area</vt:lpstr>
      <vt:lpstr>'Assessment Method'!Print_Area</vt:lpstr>
      <vt:lpstr>'Plant Template'!Print_Area</vt:lpstr>
      <vt:lpstr>'Report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Bernis</dc:creator>
  <cp:lastModifiedBy>Madison A Wright (DTP)</cp:lastModifiedBy>
  <cp:lastPrinted>2024-03-20T23:10:10Z</cp:lastPrinted>
  <dcterms:created xsi:type="dcterms:W3CDTF">2023-11-23T02:20:36Z</dcterms:created>
  <dcterms:modified xsi:type="dcterms:W3CDTF">2024-07-24T07:42:46Z</dcterms:modified>
</cp:coreProperties>
</file>